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37E998C4-C9E5-D4B9-71C8-EB1FF731991C}"/>
  <workbookPr codeName="ThisWorkbook" defaultThemeVersion="124226"/>
  <bookViews>
    <workbookView xWindow="285" yWindow="90" windowWidth="15480" windowHeight="11535" activeTab="2"/>
  </bookViews>
  <sheets>
    <sheet name="Setup" sheetId="1" r:id="rId1"/>
    <sheet name="ALMD" sheetId="2" r:id="rId2"/>
    <sheet name="MD" sheetId="3" r:id="rId3"/>
    <sheet name="OoP" sheetId="7" r:id="rId4"/>
    <sheet name="PrepOP" sheetId="6" state="veryHidden" r:id="rId5"/>
    <sheet name="tables" sheetId="4" state="veryHidden" r:id="rId6"/>
    <sheet name="matches" sheetId="12" state="veryHidden" r:id="rId7"/>
    <sheet name="e-efoa" sheetId="13" state="veryHidden" r:id="rId8"/>
  </sheets>
  <functionGroups/>
  <definedNames>
    <definedName name="_xlnm._FilterDatabase" localSheetId="2" hidden="1">MD!$A$4:$V$20</definedName>
    <definedName name="_xlnm._FilterDatabase" localSheetId="5" hidden="1">tables!$AJ$1:$AK$2958</definedName>
    <definedName name="Categories">tables!$P$2:$P$20</definedName>
    <definedName name="Clubs">tables!$X$2:$X$400</definedName>
    <definedName name="CurrentCell">MD!A1</definedName>
    <definedName name="Organizers">tables!$AB$2:$AB$31</definedName>
    <definedName name="Origin">tables!$P$31:$P$37</definedName>
    <definedName name="_xlnm.Print_Area" localSheetId="1">ALMD!$A$1:$I$21</definedName>
    <definedName name="_xlnm.Print_Area" localSheetId="2">MD!$A:$U</definedName>
    <definedName name="_xlnm.Print_Area" localSheetId="3">OoP!$A$1:$F$31</definedName>
    <definedName name="Referees">tables!$AD$2:$AD$350</definedName>
    <definedName name="syncV">tables!$P$43:$P$44</definedName>
    <definedName name="Tours">tables!$V$2:$V$10</definedName>
    <definedName name="YesNo">tables!$P$26:$P$28</definedName>
  </definedNames>
  <calcPr calcId="124519"/>
  <fileRecoveryPr autoRecover="0"/>
</workbook>
</file>

<file path=xl/calcChain.xml><?xml version="1.0" encoding="utf-8"?>
<calcChain xmlns="http://schemas.openxmlformats.org/spreadsheetml/2006/main">
  <c r="Z4" i="1"/>
  <c r="Z5"/>
  <c r="Z6"/>
  <c r="Z8"/>
  <c r="Z10"/>
  <c r="A28"/>
  <c r="Z11" l="1"/>
  <c r="Z9" s="1"/>
  <c r="B13"/>
  <c r="AJ4" i="13" s="1"/>
  <c r="C3"/>
  <c r="B8"/>
  <c r="AI1271" i="4"/>
  <c r="AI1272"/>
  <c r="AI1273"/>
  <c r="AI1274"/>
  <c r="AI1275"/>
  <c r="AI1276"/>
  <c r="AI1277"/>
  <c r="AI1278"/>
  <c r="AI1279"/>
  <c r="AI1280"/>
  <c r="AI1281"/>
  <c r="AI2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228"/>
  <c r="AI229"/>
  <c r="AI230"/>
  <c r="AI231"/>
  <c r="AI232"/>
  <c r="AI233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262"/>
  <c r="AI263"/>
  <c r="AI264"/>
  <c r="AI265"/>
  <c r="AI266"/>
  <c r="AI267"/>
  <c r="AI268"/>
  <c r="AI269"/>
  <c r="AI270"/>
  <c r="AI271"/>
  <c r="AI272"/>
  <c r="AI273"/>
  <c r="AI274"/>
  <c r="AI275"/>
  <c r="AI276"/>
  <c r="AI277"/>
  <c r="AI278"/>
  <c r="AI279"/>
  <c r="AI280"/>
  <c r="AI281"/>
  <c r="AI282"/>
  <c r="AI283"/>
  <c r="AI284"/>
  <c r="AI285"/>
  <c r="AI286"/>
  <c r="AI287"/>
  <c r="AI288"/>
  <c r="AI289"/>
  <c r="AI290"/>
  <c r="AI291"/>
  <c r="AI292"/>
  <c r="AI293"/>
  <c r="AI294"/>
  <c r="AI295"/>
  <c r="AI296"/>
  <c r="AI297"/>
  <c r="AI298"/>
  <c r="AI299"/>
  <c r="AI300"/>
  <c r="AI301"/>
  <c r="AI302"/>
  <c r="AI303"/>
  <c r="AI304"/>
  <c r="AI305"/>
  <c r="AI306"/>
  <c r="AI307"/>
  <c r="AI308"/>
  <c r="AI309"/>
  <c r="AI310"/>
  <c r="AI311"/>
  <c r="AI312"/>
  <c r="AI313"/>
  <c r="AI314"/>
  <c r="AI315"/>
  <c r="AI316"/>
  <c r="AI317"/>
  <c r="AI318"/>
  <c r="AI319"/>
  <c r="AI320"/>
  <c r="AI321"/>
  <c r="AI322"/>
  <c r="AI323"/>
  <c r="AI324"/>
  <c r="AI325"/>
  <c r="AI326"/>
  <c r="AI327"/>
  <c r="AI328"/>
  <c r="AI329"/>
  <c r="AI330"/>
  <c r="AI331"/>
  <c r="AI332"/>
  <c r="AI333"/>
  <c r="AI334"/>
  <c r="AI335"/>
  <c r="AI336"/>
  <c r="AI337"/>
  <c r="AI338"/>
  <c r="AI339"/>
  <c r="AI340"/>
  <c r="AI341"/>
  <c r="AI342"/>
  <c r="AI343"/>
  <c r="AI344"/>
  <c r="AI345"/>
  <c r="AI346"/>
  <c r="AI347"/>
  <c r="AI348"/>
  <c r="AI349"/>
  <c r="AI350"/>
  <c r="AI351"/>
  <c r="AI352"/>
  <c r="AI353"/>
  <c r="AI354"/>
  <c r="AI355"/>
  <c r="AI356"/>
  <c r="AI357"/>
  <c r="AI358"/>
  <c r="AI359"/>
  <c r="AI360"/>
  <c r="AI361"/>
  <c r="AI362"/>
  <c r="AI363"/>
  <c r="AI364"/>
  <c r="AI365"/>
  <c r="AI366"/>
  <c r="AI367"/>
  <c r="AI368"/>
  <c r="AI369"/>
  <c r="AI370"/>
  <c r="AI371"/>
  <c r="AI372"/>
  <c r="AI373"/>
  <c r="AI374"/>
  <c r="AI375"/>
  <c r="AI376"/>
  <c r="AI377"/>
  <c r="AI378"/>
  <c r="AI379"/>
  <c r="AI380"/>
  <c r="AI381"/>
  <c r="AI382"/>
  <c r="AI383"/>
  <c r="AI384"/>
  <c r="AI385"/>
  <c r="AI386"/>
  <c r="AI387"/>
  <c r="AI388"/>
  <c r="AI389"/>
  <c r="AI390"/>
  <c r="AI391"/>
  <c r="AI392"/>
  <c r="AI393"/>
  <c r="AI394"/>
  <c r="AI395"/>
  <c r="AI396"/>
  <c r="AI397"/>
  <c r="AI398"/>
  <c r="AI399"/>
  <c r="AI400"/>
  <c r="AI401"/>
  <c r="AI402"/>
  <c r="AI403"/>
  <c r="AI404"/>
  <c r="AI405"/>
  <c r="AI406"/>
  <c r="AI407"/>
  <c r="AI408"/>
  <c r="AI409"/>
  <c r="AI410"/>
  <c r="AI411"/>
  <c r="AI412"/>
  <c r="AI413"/>
  <c r="AI414"/>
  <c r="AI415"/>
  <c r="AI416"/>
  <c r="AI417"/>
  <c r="AI418"/>
  <c r="AI419"/>
  <c r="AI420"/>
  <c r="AI421"/>
  <c r="AI422"/>
  <c r="AI423"/>
  <c r="AI424"/>
  <c r="AI425"/>
  <c r="AI426"/>
  <c r="AI427"/>
  <c r="AI428"/>
  <c r="AI429"/>
  <c r="AI430"/>
  <c r="AI431"/>
  <c r="AI432"/>
  <c r="AI433"/>
  <c r="AI434"/>
  <c r="AI435"/>
  <c r="AI436"/>
  <c r="AI437"/>
  <c r="AI438"/>
  <c r="AI439"/>
  <c r="AI440"/>
  <c r="AI441"/>
  <c r="AI442"/>
  <c r="AI443"/>
  <c r="AI444"/>
  <c r="AI445"/>
  <c r="AI446"/>
  <c r="AI447"/>
  <c r="AI448"/>
  <c r="AI449"/>
  <c r="AI450"/>
  <c r="AI451"/>
  <c r="AI452"/>
  <c r="AI453"/>
  <c r="AI454"/>
  <c r="AI455"/>
  <c r="AI456"/>
  <c r="AI457"/>
  <c r="AI458"/>
  <c r="AI459"/>
  <c r="AI460"/>
  <c r="AI461"/>
  <c r="AI462"/>
  <c r="AI463"/>
  <c r="AI464"/>
  <c r="AI465"/>
  <c r="AI466"/>
  <c r="AI467"/>
  <c r="AI468"/>
  <c r="AI469"/>
  <c r="AI470"/>
  <c r="AI471"/>
  <c r="AI472"/>
  <c r="AI473"/>
  <c r="AI474"/>
  <c r="AI475"/>
  <c r="AI476"/>
  <c r="AI477"/>
  <c r="AI478"/>
  <c r="AI479"/>
  <c r="AI480"/>
  <c r="AI481"/>
  <c r="AI482"/>
  <c r="AI483"/>
  <c r="AI484"/>
  <c r="AI485"/>
  <c r="AI486"/>
  <c r="AI487"/>
  <c r="AI488"/>
  <c r="AI489"/>
  <c r="AI490"/>
  <c r="AI491"/>
  <c r="AI492"/>
  <c r="AI493"/>
  <c r="AI494"/>
  <c r="AI495"/>
  <c r="AI496"/>
  <c r="AI497"/>
  <c r="AI498"/>
  <c r="AI499"/>
  <c r="AI500"/>
  <c r="AI501"/>
  <c r="AI502"/>
  <c r="AI503"/>
  <c r="AI504"/>
  <c r="AI505"/>
  <c r="AI506"/>
  <c r="AI507"/>
  <c r="AI508"/>
  <c r="AI509"/>
  <c r="AI510"/>
  <c r="AI511"/>
  <c r="AI512"/>
  <c r="AI513"/>
  <c r="AI514"/>
  <c r="AI515"/>
  <c r="AI516"/>
  <c r="AI517"/>
  <c r="AI518"/>
  <c r="AI519"/>
  <c r="AI520"/>
  <c r="AI521"/>
  <c r="AI522"/>
  <c r="AI523"/>
  <c r="AI524"/>
  <c r="AI525"/>
  <c r="AI526"/>
  <c r="AI527"/>
  <c r="AI528"/>
  <c r="AI529"/>
  <c r="AI530"/>
  <c r="AI531"/>
  <c r="AI532"/>
  <c r="AI533"/>
  <c r="AI534"/>
  <c r="AI535"/>
  <c r="AI536"/>
  <c r="AI537"/>
  <c r="AI538"/>
  <c r="AI539"/>
  <c r="AI540"/>
  <c r="AI541"/>
  <c r="AI542"/>
  <c r="AI543"/>
  <c r="AI544"/>
  <c r="AI545"/>
  <c r="AI546"/>
  <c r="AI547"/>
  <c r="AI548"/>
  <c r="AI549"/>
  <c r="AI550"/>
  <c r="AI551"/>
  <c r="AI552"/>
  <c r="AI553"/>
  <c r="AI554"/>
  <c r="AI555"/>
  <c r="AI556"/>
  <c r="AI557"/>
  <c r="AI558"/>
  <c r="AI559"/>
  <c r="AI560"/>
  <c r="AI561"/>
  <c r="AI562"/>
  <c r="AI563"/>
  <c r="AI564"/>
  <c r="AI565"/>
  <c r="AI566"/>
  <c r="AI567"/>
  <c r="AI568"/>
  <c r="AI569"/>
  <c r="AI570"/>
  <c r="AI571"/>
  <c r="AI572"/>
  <c r="AI573"/>
  <c r="AI574"/>
  <c r="AI575"/>
  <c r="AI576"/>
  <c r="AI577"/>
  <c r="AI578"/>
  <c r="AI579"/>
  <c r="AI580"/>
  <c r="AI581"/>
  <c r="AI582"/>
  <c r="AI583"/>
  <c r="AI584"/>
  <c r="AI585"/>
  <c r="AI586"/>
  <c r="AI587"/>
  <c r="AI588"/>
  <c r="AI589"/>
  <c r="AI590"/>
  <c r="AI591"/>
  <c r="AI592"/>
  <c r="AI593"/>
  <c r="AI594"/>
  <c r="AI595"/>
  <c r="AI596"/>
  <c r="AI597"/>
  <c r="AI598"/>
  <c r="AI599"/>
  <c r="AI600"/>
  <c r="AI601"/>
  <c r="AI602"/>
  <c r="AI603"/>
  <c r="AI604"/>
  <c r="AI605"/>
  <c r="AI606"/>
  <c r="AI607"/>
  <c r="AI608"/>
  <c r="AI609"/>
  <c r="AI610"/>
  <c r="AI611"/>
  <c r="AI612"/>
  <c r="AI613"/>
  <c r="AI614"/>
  <c r="AI615"/>
  <c r="AI616"/>
  <c r="AI617"/>
  <c r="AI618"/>
  <c r="AI619"/>
  <c r="AI620"/>
  <c r="AI621"/>
  <c r="AI622"/>
  <c r="AI623"/>
  <c r="AI624"/>
  <c r="AI625"/>
  <c r="AI626"/>
  <c r="AI627"/>
  <c r="AI628"/>
  <c r="AI629"/>
  <c r="AI630"/>
  <c r="AI631"/>
  <c r="AI632"/>
  <c r="AI633"/>
  <c r="AI634"/>
  <c r="AI635"/>
  <c r="AI636"/>
  <c r="AI637"/>
  <c r="AI638"/>
  <c r="AI639"/>
  <c r="AI640"/>
  <c r="AI641"/>
  <c r="AI642"/>
  <c r="AI643"/>
  <c r="AI644"/>
  <c r="AI645"/>
  <c r="AI646"/>
  <c r="AI647"/>
  <c r="AI648"/>
  <c r="AI649"/>
  <c r="AI650"/>
  <c r="AI651"/>
  <c r="AI652"/>
  <c r="AI653"/>
  <c r="AI654"/>
  <c r="AI655"/>
  <c r="AI656"/>
  <c r="AI657"/>
  <c r="AI658"/>
  <c r="AI659"/>
  <c r="AI660"/>
  <c r="AI661"/>
  <c r="AI662"/>
  <c r="AI663"/>
  <c r="AI664"/>
  <c r="AI665"/>
  <c r="AI666"/>
  <c r="AI667"/>
  <c r="AI668"/>
  <c r="AI669"/>
  <c r="AI670"/>
  <c r="AI671"/>
  <c r="AI672"/>
  <c r="AI673"/>
  <c r="AI674"/>
  <c r="AI675"/>
  <c r="AI676"/>
  <c r="AI677"/>
  <c r="AI678"/>
  <c r="AI679"/>
  <c r="AI680"/>
  <c r="AI681"/>
  <c r="AI682"/>
  <c r="AI683"/>
  <c r="AI684"/>
  <c r="AI685"/>
  <c r="AI686"/>
  <c r="AI687"/>
  <c r="AI688"/>
  <c r="AI689"/>
  <c r="AI690"/>
  <c r="AI691"/>
  <c r="AI692"/>
  <c r="AI693"/>
  <c r="AI694"/>
  <c r="AI695"/>
  <c r="AI696"/>
  <c r="AI697"/>
  <c r="AI698"/>
  <c r="AI699"/>
  <c r="AI700"/>
  <c r="AI701"/>
  <c r="AI702"/>
  <c r="AI703"/>
  <c r="AI704"/>
  <c r="AI705"/>
  <c r="AI706"/>
  <c r="AI707"/>
  <c r="AI708"/>
  <c r="AI709"/>
  <c r="AI710"/>
  <c r="AI711"/>
  <c r="AI712"/>
  <c r="AI713"/>
  <c r="AI714"/>
  <c r="AI715"/>
  <c r="AI716"/>
  <c r="AI717"/>
  <c r="AI718"/>
  <c r="AI719"/>
  <c r="AI720"/>
  <c r="AI721"/>
  <c r="AI722"/>
  <c r="AI723"/>
  <c r="AI724"/>
  <c r="AI725"/>
  <c r="AI726"/>
  <c r="AI727"/>
  <c r="AI728"/>
  <c r="AI729"/>
  <c r="AI730"/>
  <c r="AI731"/>
  <c r="AI732"/>
  <c r="AI733"/>
  <c r="AI734"/>
  <c r="AI735"/>
  <c r="AI736"/>
  <c r="AI737"/>
  <c r="AI738"/>
  <c r="AI739"/>
  <c r="AI740"/>
  <c r="AI741"/>
  <c r="AI742"/>
  <c r="AI743"/>
  <c r="AI744"/>
  <c r="AI745"/>
  <c r="AI746"/>
  <c r="AI747"/>
  <c r="AI748"/>
  <c r="AI749"/>
  <c r="AI750"/>
  <c r="AI751"/>
  <c r="AI752"/>
  <c r="AI753"/>
  <c r="AI754"/>
  <c r="AI755"/>
  <c r="AI756"/>
  <c r="AI757"/>
  <c r="AI758"/>
  <c r="AI759"/>
  <c r="AI760"/>
  <c r="AI761"/>
  <c r="AI762"/>
  <c r="AI763"/>
  <c r="AI764"/>
  <c r="AI765"/>
  <c r="AI766"/>
  <c r="AI767"/>
  <c r="AI768"/>
  <c r="AI769"/>
  <c r="AI770"/>
  <c r="AI771"/>
  <c r="AI772"/>
  <c r="AI773"/>
  <c r="AI774"/>
  <c r="AI775"/>
  <c r="AI776"/>
  <c r="AI777"/>
  <c r="AI778"/>
  <c r="AI779"/>
  <c r="AI780"/>
  <c r="AI781"/>
  <c r="AI782"/>
  <c r="AI783"/>
  <c r="AI784"/>
  <c r="AI785"/>
  <c r="AI786"/>
  <c r="AI787"/>
  <c r="AI788"/>
  <c r="AI789"/>
  <c r="AI790"/>
  <c r="AI791"/>
  <c r="AI792"/>
  <c r="AI793"/>
  <c r="AI794"/>
  <c r="AI795"/>
  <c r="AI796"/>
  <c r="AI797"/>
  <c r="AI798"/>
  <c r="AI799"/>
  <c r="AI800"/>
  <c r="AI801"/>
  <c r="AI802"/>
  <c r="AI803"/>
  <c r="AI804"/>
  <c r="AI805"/>
  <c r="AI806"/>
  <c r="AI807"/>
  <c r="AI808"/>
  <c r="AI809"/>
  <c r="AI810"/>
  <c r="AI811"/>
  <c r="AI812"/>
  <c r="AI813"/>
  <c r="AI814"/>
  <c r="AI815"/>
  <c r="AI816"/>
  <c r="AI817"/>
  <c r="AI818"/>
  <c r="AI819"/>
  <c r="AI820"/>
  <c r="AI821"/>
  <c r="AI822"/>
  <c r="AI823"/>
  <c r="AI824"/>
  <c r="AI825"/>
  <c r="AI826"/>
  <c r="AI827"/>
  <c r="AI828"/>
  <c r="AI829"/>
  <c r="AI830"/>
  <c r="AI831"/>
  <c r="AI832"/>
  <c r="AI833"/>
  <c r="AI834"/>
  <c r="AI835"/>
  <c r="AI836"/>
  <c r="AI837"/>
  <c r="AI838"/>
  <c r="AI839"/>
  <c r="AI840"/>
  <c r="AI841"/>
  <c r="AI842"/>
  <c r="AI843"/>
  <c r="AI844"/>
  <c r="AI845"/>
  <c r="AI846"/>
  <c r="AI847"/>
  <c r="AI848"/>
  <c r="AI849"/>
  <c r="AI850"/>
  <c r="AI851"/>
  <c r="AI852"/>
  <c r="AI853"/>
  <c r="AI854"/>
  <c r="AI855"/>
  <c r="AI856"/>
  <c r="AI857"/>
  <c r="AI858"/>
  <c r="AI859"/>
  <c r="AI860"/>
  <c r="AI861"/>
  <c r="AI862"/>
  <c r="AI863"/>
  <c r="AI864"/>
  <c r="AI865"/>
  <c r="AI866"/>
  <c r="AI867"/>
  <c r="AI868"/>
  <c r="AI869"/>
  <c r="AI870"/>
  <c r="AI871"/>
  <c r="AI872"/>
  <c r="AI873"/>
  <c r="AI874"/>
  <c r="AI875"/>
  <c r="AI876"/>
  <c r="AI877"/>
  <c r="AI878"/>
  <c r="AI879"/>
  <c r="AI880"/>
  <c r="AI881"/>
  <c r="AI882"/>
  <c r="AI883"/>
  <c r="AI884"/>
  <c r="AI885"/>
  <c r="AI886"/>
  <c r="AI887"/>
  <c r="AI888"/>
  <c r="AI889"/>
  <c r="AI890"/>
  <c r="AI891"/>
  <c r="AI892"/>
  <c r="AI893"/>
  <c r="AI894"/>
  <c r="AI895"/>
  <c r="AI896"/>
  <c r="AI897"/>
  <c r="AI898"/>
  <c r="AI899"/>
  <c r="AI900"/>
  <c r="AI901"/>
  <c r="AI902"/>
  <c r="AI903"/>
  <c r="AI904"/>
  <c r="AI905"/>
  <c r="AI906"/>
  <c r="AI907"/>
  <c r="AI908"/>
  <c r="AI909"/>
  <c r="AI910"/>
  <c r="AI911"/>
  <c r="AI912"/>
  <c r="AI913"/>
  <c r="AI914"/>
  <c r="AI915"/>
  <c r="AI916"/>
  <c r="AI917"/>
  <c r="AI918"/>
  <c r="AI919"/>
  <c r="AI920"/>
  <c r="AI921"/>
  <c r="AI922"/>
  <c r="AI923"/>
  <c r="AI924"/>
  <c r="AI925"/>
  <c r="AI926"/>
  <c r="AI927"/>
  <c r="AI928"/>
  <c r="AI929"/>
  <c r="AI930"/>
  <c r="AI931"/>
  <c r="AI932"/>
  <c r="AI933"/>
  <c r="AI934"/>
  <c r="AI935"/>
  <c r="AI936"/>
  <c r="AI937"/>
  <c r="AI938"/>
  <c r="AI939"/>
  <c r="AI940"/>
  <c r="AI941"/>
  <c r="AI942"/>
  <c r="AI943"/>
  <c r="AI944"/>
  <c r="AI945"/>
  <c r="AI946"/>
  <c r="AI947"/>
  <c r="AI948"/>
  <c r="AI949"/>
  <c r="AI950"/>
  <c r="AI951"/>
  <c r="AI952"/>
  <c r="AI953"/>
  <c r="AI954"/>
  <c r="AI955"/>
  <c r="AI956"/>
  <c r="AI957"/>
  <c r="AI958"/>
  <c r="AI959"/>
  <c r="AI960"/>
  <c r="AI961"/>
  <c r="AI962"/>
  <c r="AI963"/>
  <c r="AI964"/>
  <c r="AI965"/>
  <c r="AI966"/>
  <c r="AI967"/>
  <c r="AI968"/>
  <c r="AI969"/>
  <c r="AI970"/>
  <c r="AI971"/>
  <c r="AI972"/>
  <c r="AI973"/>
  <c r="AI974"/>
  <c r="AI975"/>
  <c r="AI976"/>
  <c r="AI977"/>
  <c r="AI978"/>
  <c r="AI979"/>
  <c r="AI980"/>
  <c r="AI981"/>
  <c r="AI982"/>
  <c r="AI983"/>
  <c r="AI984"/>
  <c r="AI985"/>
  <c r="AI986"/>
  <c r="AI987"/>
  <c r="AI988"/>
  <c r="AI989"/>
  <c r="AI990"/>
  <c r="AI991"/>
  <c r="AI992"/>
  <c r="AI993"/>
  <c r="AI994"/>
  <c r="AI995"/>
  <c r="AI996"/>
  <c r="AI997"/>
  <c r="AI998"/>
  <c r="AI999"/>
  <c r="AI1000"/>
  <c r="AI1001"/>
  <c r="AI1002"/>
  <c r="AI1003"/>
  <c r="AI1004"/>
  <c r="AI1005"/>
  <c r="AI1006"/>
  <c r="AI1007"/>
  <c r="AI1008"/>
  <c r="AI1009"/>
  <c r="AI1010"/>
  <c r="AI1011"/>
  <c r="AI1012"/>
  <c r="AI1013"/>
  <c r="AI1014"/>
  <c r="AI1015"/>
  <c r="AI1016"/>
  <c r="AI1017"/>
  <c r="AI1018"/>
  <c r="AI1019"/>
  <c r="AI1020"/>
  <c r="AI1021"/>
  <c r="AI1022"/>
  <c r="AI1023"/>
  <c r="AI1024"/>
  <c r="AI1025"/>
  <c r="AI1026"/>
  <c r="AI1027"/>
  <c r="AI1028"/>
  <c r="AI1029"/>
  <c r="AI1030"/>
  <c r="AI1031"/>
  <c r="AI1032"/>
  <c r="AI1033"/>
  <c r="AI1034"/>
  <c r="AI1035"/>
  <c r="AI1036"/>
  <c r="AI1037"/>
  <c r="AI1038"/>
  <c r="AI1039"/>
  <c r="AI1040"/>
  <c r="AI1041"/>
  <c r="AI1042"/>
  <c r="AI1043"/>
  <c r="AI1044"/>
  <c r="AI1045"/>
  <c r="AI1046"/>
  <c r="AI1047"/>
  <c r="AI1048"/>
  <c r="AI1049"/>
  <c r="AI1050"/>
  <c r="AI1051"/>
  <c r="AI1052"/>
  <c r="AI1053"/>
  <c r="AI1054"/>
  <c r="AI1055"/>
  <c r="AI1056"/>
  <c r="AI1057"/>
  <c r="AI1058"/>
  <c r="AI1059"/>
  <c r="AI1060"/>
  <c r="AI1061"/>
  <c r="AI1062"/>
  <c r="AI1063"/>
  <c r="AI1064"/>
  <c r="AI1065"/>
  <c r="AI1066"/>
  <c r="AI1067"/>
  <c r="AI1068"/>
  <c r="AI1069"/>
  <c r="AI1070"/>
  <c r="AI1071"/>
  <c r="AI1072"/>
  <c r="AI1073"/>
  <c r="AI1074"/>
  <c r="AI1075"/>
  <c r="AI1076"/>
  <c r="AI1077"/>
  <c r="AI1078"/>
  <c r="AI1079"/>
  <c r="AI1080"/>
  <c r="AI1081"/>
  <c r="AI1082"/>
  <c r="AI1083"/>
  <c r="AI1084"/>
  <c r="AI1085"/>
  <c r="AI1086"/>
  <c r="AI1087"/>
  <c r="AI1088"/>
  <c r="AI1089"/>
  <c r="AI1090"/>
  <c r="AI1091"/>
  <c r="AI1092"/>
  <c r="AI1093"/>
  <c r="AI1094"/>
  <c r="AI1095"/>
  <c r="AI1096"/>
  <c r="AI1097"/>
  <c r="AI1098"/>
  <c r="AI1099"/>
  <c r="AI1100"/>
  <c r="AI1101"/>
  <c r="AI1102"/>
  <c r="AI1103"/>
  <c r="AI1104"/>
  <c r="AI1105"/>
  <c r="AI1106"/>
  <c r="AI1107"/>
  <c r="AI1108"/>
  <c r="AI1109"/>
  <c r="AI1110"/>
  <c r="AI1111"/>
  <c r="AI1112"/>
  <c r="AI1113"/>
  <c r="AI1114"/>
  <c r="AI1115"/>
  <c r="AI1116"/>
  <c r="AI1117"/>
  <c r="AI1118"/>
  <c r="AI1119"/>
  <c r="AI1120"/>
  <c r="AI1121"/>
  <c r="AI1122"/>
  <c r="AI1123"/>
  <c r="AI1124"/>
  <c r="AI1125"/>
  <c r="AI1126"/>
  <c r="AI1127"/>
  <c r="AI1128"/>
  <c r="AI1129"/>
  <c r="AI1130"/>
  <c r="AI1131"/>
  <c r="AI1132"/>
  <c r="AI1133"/>
  <c r="AI1134"/>
  <c r="AI1135"/>
  <c r="AI1136"/>
  <c r="AI1137"/>
  <c r="AI1138"/>
  <c r="AI1139"/>
  <c r="AI1140"/>
  <c r="AI1141"/>
  <c r="AI1142"/>
  <c r="AI1143"/>
  <c r="AI1144"/>
  <c r="AI1145"/>
  <c r="AI1146"/>
  <c r="AI1147"/>
  <c r="AI1148"/>
  <c r="AI1149"/>
  <c r="AI1150"/>
  <c r="AI1151"/>
  <c r="AI1152"/>
  <c r="AI1153"/>
  <c r="AI1154"/>
  <c r="AI1155"/>
  <c r="AI1156"/>
  <c r="AI1157"/>
  <c r="AI1158"/>
  <c r="AI1159"/>
  <c r="AI1160"/>
  <c r="AI1161"/>
  <c r="AI1162"/>
  <c r="AI1163"/>
  <c r="AI1164"/>
  <c r="AI1165"/>
  <c r="AI1166"/>
  <c r="AI1167"/>
  <c r="AI1168"/>
  <c r="AI1169"/>
  <c r="AI1170"/>
  <c r="AI1171"/>
  <c r="AI1172"/>
  <c r="AI1173"/>
  <c r="AI1174"/>
  <c r="AI1175"/>
  <c r="AI1176"/>
  <c r="AI1177"/>
  <c r="AI1178"/>
  <c r="AI1179"/>
  <c r="AI1180"/>
  <c r="AI1181"/>
  <c r="AI1182"/>
  <c r="AI1183"/>
  <c r="AI1184"/>
  <c r="AI1185"/>
  <c r="AI1186"/>
  <c r="AI1187"/>
  <c r="AI1188"/>
  <c r="AI1189"/>
  <c r="AI1190"/>
  <c r="AI1191"/>
  <c r="AI1192"/>
  <c r="AI1193"/>
  <c r="AI1194"/>
  <c r="AI1195"/>
  <c r="AI1196"/>
  <c r="AI1197"/>
  <c r="AI1198"/>
  <c r="AI1199"/>
  <c r="AI1200"/>
  <c r="AI1201"/>
  <c r="AI1202"/>
  <c r="AI1203"/>
  <c r="AI1204"/>
  <c r="AI1205"/>
  <c r="AI1206"/>
  <c r="AI1207"/>
  <c r="AI1208"/>
  <c r="AI1209"/>
  <c r="AI1210"/>
  <c r="AI1211"/>
  <c r="AI1212"/>
  <c r="AI1213"/>
  <c r="AI1214"/>
  <c r="AI1215"/>
  <c r="AI1216"/>
  <c r="AI1217"/>
  <c r="AI1218"/>
  <c r="AI1219"/>
  <c r="AI1220"/>
  <c r="AI1221"/>
  <c r="AI1222"/>
  <c r="AI1223"/>
  <c r="AI1224"/>
  <c r="AI1225"/>
  <c r="AI1226"/>
  <c r="AI1227"/>
  <c r="AI1228"/>
  <c r="AI1229"/>
  <c r="AI1230"/>
  <c r="AI1231"/>
  <c r="AI1232"/>
  <c r="AI1233"/>
  <c r="AI1234"/>
  <c r="AI1235"/>
  <c r="AI1236"/>
  <c r="AI1237"/>
  <c r="AI1238"/>
  <c r="AI1239"/>
  <c r="AI1240"/>
  <c r="AI1241"/>
  <c r="AI1242"/>
  <c r="AI1243"/>
  <c r="AI1244"/>
  <c r="AI1245"/>
  <c r="AI1246"/>
  <c r="AI1247"/>
  <c r="AI1248"/>
  <c r="AI1249"/>
  <c r="AI1250"/>
  <c r="AI1251"/>
  <c r="AI1252"/>
  <c r="AI1253"/>
  <c r="AI1254"/>
  <c r="AI1255"/>
  <c r="AI1256"/>
  <c r="AI1257"/>
  <c r="AI1258"/>
  <c r="AI1259"/>
  <c r="AI1260"/>
  <c r="AI1261"/>
  <c r="AI1262"/>
  <c r="AI1263"/>
  <c r="AI1264"/>
  <c r="AI1265"/>
  <c r="AI1266"/>
  <c r="AI1267"/>
  <c r="AI1268"/>
  <c r="AI1269"/>
  <c r="AI1270"/>
  <c r="J41" i="3"/>
  <c r="J42"/>
  <c r="J43"/>
  <c r="J44"/>
  <c r="AA2" i="13"/>
  <c r="AA3"/>
  <c r="AA4"/>
  <c r="AA5"/>
  <c r="AA6"/>
  <c r="AA7"/>
  <c r="AA8"/>
  <c r="AA9"/>
  <c r="AA10"/>
  <c r="AA11"/>
  <c r="AA12"/>
  <c r="AA13"/>
  <c r="AA14"/>
  <c r="AA15"/>
  <c r="AA16"/>
  <c r="AA17"/>
  <c r="B10" i="1"/>
  <c r="B21" s="1"/>
  <c r="T8" s="1"/>
  <c r="B18"/>
  <c r="B2" i="3" s="1"/>
  <c r="L4" i="2"/>
  <c r="L5"/>
  <c r="L6"/>
  <c r="L7"/>
  <c r="L8"/>
  <c r="L9"/>
  <c r="L10"/>
  <c r="L11"/>
  <c r="L12"/>
  <c r="L13"/>
  <c r="L14"/>
  <c r="L15"/>
  <c r="L16"/>
  <c r="L17"/>
  <c r="L18"/>
  <c r="L3"/>
  <c r="I2" i="3"/>
  <c r="K2" i="13"/>
  <c r="K3"/>
  <c r="K4"/>
  <c r="K5"/>
  <c r="K6"/>
  <c r="K7"/>
  <c r="K8"/>
  <c r="K9"/>
  <c r="K10"/>
  <c r="K11"/>
  <c r="K12"/>
  <c r="K13"/>
  <c r="K14"/>
  <c r="K15"/>
  <c r="K16"/>
  <c r="J4" i="2"/>
  <c r="J5"/>
  <c r="J6"/>
  <c r="J8"/>
  <c r="J9"/>
  <c r="J10"/>
  <c r="J11"/>
  <c r="J12"/>
  <c r="J13"/>
  <c r="J14"/>
  <c r="J15"/>
  <c r="J16"/>
  <c r="J17"/>
  <c r="J18"/>
  <c r="J7"/>
  <c r="J3"/>
  <c r="E2" i="1"/>
  <c r="C10" i="3" s="1"/>
  <c r="G20"/>
  <c r="I20" s="1"/>
  <c r="E3" i="1"/>
  <c r="B13" i="3" s="1"/>
  <c r="G13" s="1"/>
  <c r="I13" s="1"/>
  <c r="I6" i="13" s="1"/>
  <c r="G5" i="3"/>
  <c r="F5" s="1"/>
  <c r="D3" i="13"/>
  <c r="D4"/>
  <c r="D5"/>
  <c r="D6"/>
  <c r="D7"/>
  <c r="D8"/>
  <c r="D9"/>
  <c r="D10"/>
  <c r="D11"/>
  <c r="D12"/>
  <c r="D13"/>
  <c r="D14"/>
  <c r="D15"/>
  <c r="D16"/>
  <c r="D17"/>
  <c r="D2"/>
  <c r="F17"/>
  <c r="A17"/>
  <c r="T17" i="1"/>
  <c r="A13"/>
  <c r="R27" i="3"/>
  <c r="F16" i="12"/>
  <c r="F15"/>
  <c r="F14"/>
  <c r="F13"/>
  <c r="F12"/>
  <c r="F11"/>
  <c r="F10"/>
  <c r="F9"/>
  <c r="F8"/>
  <c r="F7"/>
  <c r="F6"/>
  <c r="F5"/>
  <c r="F4"/>
  <c r="F3"/>
  <c r="F2"/>
  <c r="A9" i="13"/>
  <c r="F9"/>
  <c r="A10"/>
  <c r="F10"/>
  <c r="A11"/>
  <c r="F11"/>
  <c r="A12"/>
  <c r="F12"/>
  <c r="A13"/>
  <c r="F13"/>
  <c r="A14"/>
  <c r="F14"/>
  <c r="A15"/>
  <c r="F15"/>
  <c r="A16"/>
  <c r="F16"/>
  <c r="A2"/>
  <c r="F2"/>
  <c r="A3"/>
  <c r="F3"/>
  <c r="A4"/>
  <c r="F4"/>
  <c r="A5"/>
  <c r="F5"/>
  <c r="A6"/>
  <c r="F6"/>
  <c r="A7"/>
  <c r="F7"/>
  <c r="A8"/>
  <c r="F8"/>
  <c r="O17" i="12"/>
  <c r="H1" i="2"/>
  <c r="I1"/>
  <c r="H21"/>
  <c r="B21" i="6"/>
  <c r="B20"/>
  <c r="B19"/>
  <c r="B18"/>
  <c r="B14"/>
  <c r="B13"/>
  <c r="B12"/>
  <c r="B11"/>
  <c r="B10"/>
  <c r="B9"/>
  <c r="B8"/>
  <c r="B7"/>
  <c r="B30"/>
  <c r="B26"/>
  <c r="B25"/>
  <c r="A1"/>
  <c r="A2"/>
  <c r="A1" i="3"/>
  <c r="L2" i="12"/>
  <c r="L3"/>
  <c r="Q6" s="1"/>
  <c r="L4"/>
  <c r="P2" s="1"/>
  <c r="L5"/>
  <c r="L7"/>
  <c r="R17" s="1"/>
  <c r="L8"/>
  <c r="L9"/>
  <c r="A1" i="2"/>
  <c r="O3" i="12"/>
  <c r="O4"/>
  <c r="O5"/>
  <c r="O6"/>
  <c r="O7"/>
  <c r="O8"/>
  <c r="O9"/>
  <c r="O10"/>
  <c r="O11"/>
  <c r="O12"/>
  <c r="O13"/>
  <c r="O14"/>
  <c r="O15"/>
  <c r="O16"/>
  <c r="O2"/>
  <c r="B3" i="4"/>
  <c r="B5"/>
  <c r="B4"/>
  <c r="B2"/>
  <c r="B6"/>
  <c r="B7"/>
  <c r="B8"/>
  <c r="B9"/>
  <c r="B10"/>
  <c r="B11"/>
  <c r="B12"/>
  <c r="B13"/>
  <c r="B14"/>
  <c r="B15"/>
  <c r="B16"/>
  <c r="B17"/>
  <c r="U1" i="3"/>
  <c r="J28"/>
  <c r="J27"/>
  <c r="J26"/>
  <c r="J25"/>
  <c r="F12" i="1"/>
  <c r="F13" s="1"/>
  <c r="B6" i="12"/>
  <c r="C6" s="1"/>
  <c r="N13" i="3"/>
  <c r="C20" i="6" s="1"/>
  <c r="B11" i="13"/>
  <c r="B12"/>
  <c r="C15"/>
  <c r="B17"/>
  <c r="B14"/>
  <c r="B3"/>
  <c r="B13"/>
  <c r="B9"/>
  <c r="B4"/>
  <c r="B7"/>
  <c r="B5"/>
  <c r="C5"/>
  <c r="AH2"/>
  <c r="R3" i="12"/>
  <c r="B9" i="3"/>
  <c r="G9" s="1"/>
  <c r="F9" s="1"/>
  <c r="I12" i="13"/>
  <c r="A29" i="1"/>
  <c r="J20" i="3" l="1"/>
  <c r="N19"/>
  <c r="B9" i="12"/>
  <c r="C9" s="1"/>
  <c r="I9" i="13"/>
  <c r="B12" i="12"/>
  <c r="C12" s="1"/>
  <c r="Q14" i="3"/>
  <c r="I5"/>
  <c r="H13"/>
  <c r="C11" i="6"/>
  <c r="J13" i="3"/>
  <c r="C14"/>
  <c r="I9"/>
  <c r="F13"/>
  <c r="AH10" i="13"/>
  <c r="L6" i="12"/>
  <c r="K20" i="3"/>
  <c r="J5"/>
  <c r="K5" s="1"/>
  <c r="AE2" i="13"/>
  <c r="AG2" s="1"/>
  <c r="H20" i="3"/>
  <c r="E16"/>
  <c r="E6"/>
  <c r="D6" s="1"/>
  <c r="E14"/>
  <c r="E10"/>
  <c r="E18"/>
  <c r="K13"/>
  <c r="L13"/>
  <c r="L20"/>
  <c r="AE10" i="13"/>
  <c r="AG10" s="1"/>
  <c r="AE17"/>
  <c r="AG17" s="1"/>
  <c r="E14" i="6"/>
  <c r="C7"/>
  <c r="L5" i="3"/>
  <c r="Q16" i="12"/>
  <c r="Q3"/>
  <c r="AJ2" i="13"/>
  <c r="AJ5"/>
  <c r="AJ3"/>
  <c r="P8" i="12"/>
  <c r="P10"/>
  <c r="F14" i="1"/>
  <c r="E13"/>
  <c r="R12" i="12"/>
  <c r="R4"/>
  <c r="R15"/>
  <c r="R10"/>
  <c r="R2"/>
  <c r="R5"/>
  <c r="R9"/>
  <c r="R8"/>
  <c r="AH6" i="13"/>
  <c r="R11" i="12"/>
  <c r="R6"/>
  <c r="R14"/>
  <c r="F20" i="3"/>
  <c r="AH17" i="13"/>
  <c r="E19" i="3"/>
  <c r="E8"/>
  <c r="E11"/>
  <c r="R16" i="12"/>
  <c r="E12" i="1"/>
  <c r="D12" s="1"/>
  <c r="R7" i="12"/>
  <c r="R13"/>
  <c r="Q13"/>
  <c r="Q2"/>
  <c r="Q11"/>
  <c r="Q12"/>
  <c r="Q4"/>
  <c r="Q15"/>
  <c r="C8" i="13"/>
  <c r="Q14" i="12"/>
  <c r="Q8"/>
  <c r="Q9"/>
  <c r="C9" i="13"/>
  <c r="Q5" i="12"/>
  <c r="Q7"/>
  <c r="Q10"/>
  <c r="Q17"/>
  <c r="C10" i="13"/>
  <c r="C4"/>
  <c r="C17"/>
  <c r="T7" i="1"/>
  <c r="U7" s="1"/>
  <c r="V5" i="13" s="1"/>
  <c r="C13"/>
  <c r="C2"/>
  <c r="C16"/>
  <c r="C14"/>
  <c r="P15" i="12"/>
  <c r="P12"/>
  <c r="P4"/>
  <c r="P16"/>
  <c r="P9"/>
  <c r="P3"/>
  <c r="C12" i="13"/>
  <c r="C7"/>
  <c r="P7" i="12"/>
  <c r="P6"/>
  <c r="P13"/>
  <c r="P17"/>
  <c r="B6" i="13"/>
  <c r="C6"/>
  <c r="C11"/>
  <c r="B2"/>
  <c r="B16"/>
  <c r="B15"/>
  <c r="B10"/>
  <c r="P5" i="12"/>
  <c r="P11"/>
  <c r="P14"/>
  <c r="AF10" i="13" l="1"/>
  <c r="O13" i="3"/>
  <c r="AF17" i="13"/>
  <c r="O19" i="3"/>
  <c r="B4" i="12"/>
  <c r="C4" s="1"/>
  <c r="N9" i="3"/>
  <c r="I4" i="13"/>
  <c r="C26" i="6"/>
  <c r="D15" i="12"/>
  <c r="J15" i="13"/>
  <c r="E21" i="6"/>
  <c r="I13" i="13"/>
  <c r="Q18" i="3"/>
  <c r="B13" i="12"/>
  <c r="AF2" i="13"/>
  <c r="O5" i="3"/>
  <c r="H5"/>
  <c r="N5"/>
  <c r="B2" i="12"/>
  <c r="C2" s="1"/>
  <c r="I2" i="13"/>
  <c r="J9" i="3"/>
  <c r="K9" s="1"/>
  <c r="C9" i="6"/>
  <c r="H9" i="3"/>
  <c r="AE6" i="13"/>
  <c r="AG6" s="1"/>
  <c r="L9" i="3"/>
  <c r="D7"/>
  <c r="B7" s="1"/>
  <c r="G7" s="1"/>
  <c r="B6"/>
  <c r="G6" s="1"/>
  <c r="I6" s="1"/>
  <c r="D13" i="1"/>
  <c r="E14"/>
  <c r="F15"/>
  <c r="V15" i="13"/>
  <c r="V16"/>
  <c r="G11"/>
  <c r="V11"/>
  <c r="V12"/>
  <c r="V10"/>
  <c r="G9"/>
  <c r="V9"/>
  <c r="G3"/>
  <c r="V3"/>
  <c r="G4"/>
  <c r="V4"/>
  <c r="V2"/>
  <c r="G2"/>
  <c r="V17"/>
  <c r="G15"/>
  <c r="G16"/>
  <c r="G14"/>
  <c r="V14"/>
  <c r="G13"/>
  <c r="V13"/>
  <c r="G12"/>
  <c r="G10"/>
  <c r="G7"/>
  <c r="V7"/>
  <c r="G8"/>
  <c r="V8"/>
  <c r="G6"/>
  <c r="V6"/>
  <c r="G5"/>
  <c r="AF6" l="1"/>
  <c r="O9" i="3"/>
  <c r="N2" i="13"/>
  <c r="L2"/>
  <c r="C18" i="6"/>
  <c r="B10" i="12"/>
  <c r="Q6" i="3"/>
  <c r="I10" i="13"/>
  <c r="C13" i="12"/>
  <c r="R15" i="13"/>
  <c r="W5"/>
  <c r="J2"/>
  <c r="D2" i="12"/>
  <c r="E26" i="6"/>
  <c r="I15" i="13"/>
  <c r="T16" i="3"/>
  <c r="B15" i="12"/>
  <c r="H5"/>
  <c r="E15"/>
  <c r="C19" i="6"/>
  <c r="B11" i="12"/>
  <c r="Q10" i="3"/>
  <c r="I11" i="13"/>
  <c r="AM2"/>
  <c r="F7" i="3"/>
  <c r="I7"/>
  <c r="E7" i="6"/>
  <c r="D7" s="1"/>
  <c r="J6" i="3"/>
  <c r="H6"/>
  <c r="L6"/>
  <c r="AE3" i="13"/>
  <c r="K6" i="3"/>
  <c r="AF3" i="13" s="1"/>
  <c r="AH4"/>
  <c r="D8" i="3"/>
  <c r="F6"/>
  <c r="AH3" i="13"/>
  <c r="F16" i="1"/>
  <c r="E15"/>
  <c r="D14"/>
  <c r="U5" i="13"/>
  <c r="AG3" l="1"/>
  <c r="J3"/>
  <c r="D3" i="12"/>
  <c r="E25" i="6"/>
  <c r="D14" i="12"/>
  <c r="J14" i="13"/>
  <c r="E30" i="6"/>
  <c r="B16" i="12"/>
  <c r="I16" i="13"/>
  <c r="T12" i="3"/>
  <c r="M2" i="13"/>
  <c r="W10"/>
  <c r="R2"/>
  <c r="O2"/>
  <c r="AC5"/>
  <c r="C25" i="6"/>
  <c r="T8" i="3"/>
  <c r="I14" i="13"/>
  <c r="B14" i="12"/>
  <c r="C11"/>
  <c r="C15"/>
  <c r="N15"/>
  <c r="E2"/>
  <c r="H10"/>
  <c r="P15" i="13"/>
  <c r="Q15"/>
  <c r="N10"/>
  <c r="L10"/>
  <c r="AM10" s="1"/>
  <c r="C10" i="12"/>
  <c r="H7" i="3"/>
  <c r="L7"/>
  <c r="J7"/>
  <c r="C8" i="6"/>
  <c r="K7" i="3"/>
  <c r="AF4" i="13" s="1"/>
  <c r="AE4"/>
  <c r="AG4" s="1"/>
  <c r="AA6" i="3"/>
  <c r="AA5"/>
  <c r="D9"/>
  <c r="D10" s="1"/>
  <c r="B8"/>
  <c r="G8" s="1"/>
  <c r="I8" s="1"/>
  <c r="F17" i="1"/>
  <c r="E16"/>
  <c r="D15"/>
  <c r="U10" i="13"/>
  <c r="I3" l="1"/>
  <c r="N7" i="3"/>
  <c r="B3" i="12"/>
  <c r="C3" s="1"/>
  <c r="N14" i="13"/>
  <c r="L14"/>
  <c r="AM14" s="1"/>
  <c r="Q2"/>
  <c r="P2"/>
  <c r="W2"/>
  <c r="E14" i="12"/>
  <c r="H4"/>
  <c r="E3"/>
  <c r="H11"/>
  <c r="R6" i="3"/>
  <c r="N14" i="12"/>
  <c r="C14"/>
  <c r="C30" i="6"/>
  <c r="J16" i="13"/>
  <c r="D16" i="12"/>
  <c r="AC10" i="13"/>
  <c r="T10"/>
  <c r="H2" i="12"/>
  <c r="C16"/>
  <c r="R14" i="13"/>
  <c r="W4"/>
  <c r="W11"/>
  <c r="M3"/>
  <c r="O3"/>
  <c r="R3"/>
  <c r="E8" i="6"/>
  <c r="D8" s="1"/>
  <c r="AE5" i="13"/>
  <c r="AG5" s="1"/>
  <c r="H8" i="3"/>
  <c r="L8"/>
  <c r="AA8" s="1"/>
  <c r="J8"/>
  <c r="K8" s="1"/>
  <c r="B10"/>
  <c r="G10" s="1"/>
  <c r="I10" s="1"/>
  <c r="D11"/>
  <c r="F8"/>
  <c r="AH5" i="13"/>
  <c r="D16" i="1"/>
  <c r="F18"/>
  <c r="E17"/>
  <c r="U4" i="13"/>
  <c r="U2"/>
  <c r="U11"/>
  <c r="J4" l="1"/>
  <c r="D4" i="12"/>
  <c r="T11" i="13"/>
  <c r="AC11"/>
  <c r="H3" i="12"/>
  <c r="E16"/>
  <c r="AC2" i="13"/>
  <c r="N3"/>
  <c r="L3"/>
  <c r="AM3" s="1"/>
  <c r="AA7" i="3"/>
  <c r="L11" i="13"/>
  <c r="AM11" s="1"/>
  <c r="M14"/>
  <c r="O14"/>
  <c r="AF5"/>
  <c r="O7" i="3"/>
  <c r="P3" i="13"/>
  <c r="Q3"/>
  <c r="T4"/>
  <c r="AC4"/>
  <c r="P14"/>
  <c r="Q14"/>
  <c r="M16"/>
  <c r="R16"/>
  <c r="W3"/>
  <c r="O16"/>
  <c r="E18" i="6"/>
  <c r="D18" s="1"/>
  <c r="J10" i="13"/>
  <c r="D10" i="12"/>
  <c r="N16"/>
  <c r="N4" i="13"/>
  <c r="N11"/>
  <c r="L4"/>
  <c r="AM4" s="1"/>
  <c r="J10" i="3"/>
  <c r="K10" s="1"/>
  <c r="AF7" i="13" s="1"/>
  <c r="E9" i="6"/>
  <c r="D9" s="1"/>
  <c r="AE7" i="13"/>
  <c r="H10" i="3"/>
  <c r="L10"/>
  <c r="D17" i="1"/>
  <c r="AH7" i="13"/>
  <c r="F10" i="3"/>
  <c r="D12"/>
  <c r="B11"/>
  <c r="G11" s="1"/>
  <c r="I11" s="1"/>
  <c r="F19" i="1"/>
  <c r="E18"/>
  <c r="U3" i="13"/>
  <c r="D5" i="12" l="1"/>
  <c r="J5" i="13"/>
  <c r="E10" i="12"/>
  <c r="H6"/>
  <c r="T3" i="13"/>
  <c r="AC3"/>
  <c r="O4"/>
  <c r="R4"/>
  <c r="W12"/>
  <c r="R10"/>
  <c r="O10"/>
  <c r="M10"/>
  <c r="W6"/>
  <c r="Q16"/>
  <c r="P16"/>
  <c r="H12" i="12"/>
  <c r="E4"/>
  <c r="J11" i="3"/>
  <c r="K11" s="1"/>
  <c r="AF8" i="13" s="1"/>
  <c r="L11" i="3"/>
  <c r="AE8" i="13"/>
  <c r="AG8" s="1"/>
  <c r="C10" i="6"/>
  <c r="H11" i="3"/>
  <c r="AG7" i="13"/>
  <c r="M4" s="1"/>
  <c r="AA10" i="3"/>
  <c r="AA9"/>
  <c r="D18" i="1"/>
  <c r="B12" i="3"/>
  <c r="G12" s="1"/>
  <c r="I12" s="1"/>
  <c r="R10" s="1"/>
  <c r="D13"/>
  <c r="D14" s="1"/>
  <c r="F11"/>
  <c r="AH8" i="13"/>
  <c r="F20" i="1"/>
  <c r="E19"/>
  <c r="U12" i="13"/>
  <c r="U6"/>
  <c r="T6" l="1"/>
  <c r="AC6"/>
  <c r="H13" i="12"/>
  <c r="E5"/>
  <c r="B5"/>
  <c r="C5" s="1"/>
  <c r="I5" i="13"/>
  <c r="N11" i="3"/>
  <c r="P10" i="13"/>
  <c r="Q10"/>
  <c r="AC12"/>
  <c r="T12"/>
  <c r="Q4"/>
  <c r="P4"/>
  <c r="O5"/>
  <c r="R5"/>
  <c r="W13"/>
  <c r="M5"/>
  <c r="J12" i="3"/>
  <c r="H12"/>
  <c r="AE9" i="13"/>
  <c r="T5" s="1"/>
  <c r="E10" i="6"/>
  <c r="D10" s="1"/>
  <c r="K12" i="3"/>
  <c r="L12"/>
  <c r="AA12" s="1"/>
  <c r="D19" i="1"/>
  <c r="AH9" i="13"/>
  <c r="F12" i="3"/>
  <c r="B14"/>
  <c r="G14" s="1"/>
  <c r="I14" s="1"/>
  <c r="D15"/>
  <c r="E20" i="1"/>
  <c r="D20" s="1"/>
  <c r="F21"/>
  <c r="U13" i="13"/>
  <c r="AF9" l="1"/>
  <c r="O11" i="3"/>
  <c r="D6" i="12"/>
  <c r="J6" i="13"/>
  <c r="AC13"/>
  <c r="T13"/>
  <c r="N5"/>
  <c r="P5"/>
  <c r="Q5"/>
  <c r="E19" i="6"/>
  <c r="D19" s="1"/>
  <c r="J11" i="13"/>
  <c r="D11" i="12"/>
  <c r="U8" i="3"/>
  <c r="AA11"/>
  <c r="L14"/>
  <c r="AE11" i="13"/>
  <c r="AG11" s="1"/>
  <c r="J14" i="3"/>
  <c r="K14" s="1"/>
  <c r="AF11" i="13" s="1"/>
  <c r="E11" i="6"/>
  <c r="H14" i="3"/>
  <c r="AG9" i="13"/>
  <c r="L5" s="1"/>
  <c r="AM5" s="1"/>
  <c r="AH11"/>
  <c r="F14" i="3"/>
  <c r="B15"/>
  <c r="G15" s="1"/>
  <c r="I15" s="1"/>
  <c r="D16"/>
  <c r="E21" i="1"/>
  <c r="D21" s="1"/>
  <c r="F22"/>
  <c r="W7" i="13" l="1"/>
  <c r="O11"/>
  <c r="M11"/>
  <c r="R11"/>
  <c r="D7" i="12"/>
  <c r="J7" i="13"/>
  <c r="E11" i="12"/>
  <c r="H7"/>
  <c r="W14" i="13"/>
  <c r="R6"/>
  <c r="O6"/>
  <c r="M6"/>
  <c r="E6" i="12"/>
  <c r="H14"/>
  <c r="AE12" i="13"/>
  <c r="J15" i="3"/>
  <c r="K15" s="1"/>
  <c r="AF12" i="13" s="1"/>
  <c r="L15" i="3"/>
  <c r="H15"/>
  <c r="C12" i="6"/>
  <c r="AA14" i="3"/>
  <c r="AA13"/>
  <c r="AH12" i="13"/>
  <c r="F15" i="3"/>
  <c r="B16"/>
  <c r="G16" s="1"/>
  <c r="I16" s="1"/>
  <c r="D17"/>
  <c r="E22" i="1"/>
  <c r="D22" s="1"/>
  <c r="F23"/>
  <c r="U7" i="13"/>
  <c r="U14"/>
  <c r="I7" l="1"/>
  <c r="N15" i="3"/>
  <c r="B7" i="12"/>
  <c r="C7" s="1"/>
  <c r="AC14" i="13"/>
  <c r="T14"/>
  <c r="H15" i="12"/>
  <c r="E7"/>
  <c r="T7" i="13"/>
  <c r="AC7"/>
  <c r="R14" i="3"/>
  <c r="P6" i="13"/>
  <c r="Q6"/>
  <c r="R7"/>
  <c r="O7"/>
  <c r="W15"/>
  <c r="Q11"/>
  <c r="P11"/>
  <c r="AE13"/>
  <c r="AG13" s="1"/>
  <c r="J16" i="3"/>
  <c r="K16" s="1"/>
  <c r="E12" i="6"/>
  <c r="L16" i="3"/>
  <c r="AA16" s="1"/>
  <c r="H16"/>
  <c r="AA15"/>
  <c r="AG12" i="13"/>
  <c r="M7" s="1"/>
  <c r="AH13"/>
  <c r="F16" i="3"/>
  <c r="D18"/>
  <c r="B17"/>
  <c r="G17" s="1"/>
  <c r="I17" s="1"/>
  <c r="E23" i="1"/>
  <c r="D23" s="1"/>
  <c r="F24"/>
  <c r="U15" i="13"/>
  <c r="AF13" l="1"/>
  <c r="O15" i="3"/>
  <c r="AC15" i="13"/>
  <c r="T15"/>
  <c r="I8"/>
  <c r="N17" i="3"/>
  <c r="B8" i="12"/>
  <c r="C8" s="1"/>
  <c r="N7" i="13"/>
  <c r="L7"/>
  <c r="AM7" s="1"/>
  <c r="P7"/>
  <c r="Q7"/>
  <c r="E20" i="6"/>
  <c r="D20" s="1"/>
  <c r="J12" i="13"/>
  <c r="D12" i="12"/>
  <c r="N11"/>
  <c r="N10"/>
  <c r="AE14" i="13"/>
  <c r="H17" i="3"/>
  <c r="J17"/>
  <c r="K17" s="1"/>
  <c r="C13" i="6"/>
  <c r="L17" i="3"/>
  <c r="D19"/>
  <c r="B18"/>
  <c r="G18" s="1"/>
  <c r="I18" s="1"/>
  <c r="AH14" i="13"/>
  <c r="F17" i="3"/>
  <c r="F25" i="1"/>
  <c r="E24"/>
  <c r="D24" s="1"/>
  <c r="E12" i="12" l="1"/>
  <c r="H8"/>
  <c r="N12"/>
  <c r="N8" i="13"/>
  <c r="D8" i="12"/>
  <c r="J8" i="13"/>
  <c r="AF14"/>
  <c r="O17" i="3"/>
  <c r="W8" i="13"/>
  <c r="O12"/>
  <c r="R12"/>
  <c r="M12"/>
  <c r="C21" i="6"/>
  <c r="D21" s="1"/>
  <c r="D13" i="12"/>
  <c r="J13" i="13"/>
  <c r="L18" i="3"/>
  <c r="AA18" s="1"/>
  <c r="E13" i="6"/>
  <c r="J18" i="3"/>
  <c r="K18" s="1"/>
  <c r="AF15" i="13" s="1"/>
  <c r="H18" i="3"/>
  <c r="AE15" i="13"/>
  <c r="AG14"/>
  <c r="L8" s="1"/>
  <c r="AM8" s="1"/>
  <c r="B19" i="3"/>
  <c r="G19" s="1"/>
  <c r="I19" s="1"/>
  <c r="R18" s="1"/>
  <c r="U16" s="1"/>
  <c r="U12" s="1"/>
  <c r="D20"/>
  <c r="AH15" i="13"/>
  <c r="F18" i="3"/>
  <c r="F26" i="1"/>
  <c r="E25"/>
  <c r="D25" s="1"/>
  <c r="U8" i="13"/>
  <c r="Q12" l="1"/>
  <c r="P12"/>
  <c r="AC8"/>
  <c r="T8"/>
  <c r="E8" i="12"/>
  <c r="H16"/>
  <c r="J9" i="13"/>
  <c r="D9" i="12"/>
  <c r="W9" i="13"/>
  <c r="O13"/>
  <c r="M13"/>
  <c r="R13"/>
  <c r="E13" i="12"/>
  <c r="H9"/>
  <c r="N13"/>
  <c r="R8" i="13"/>
  <c r="W16"/>
  <c r="O8"/>
  <c r="AA17" i="3"/>
  <c r="L19"/>
  <c r="J19"/>
  <c r="C14" i="6"/>
  <c r="AE16" i="13"/>
  <c r="AN11" s="1"/>
  <c r="H19" i="3"/>
  <c r="N9" i="12"/>
  <c r="N3"/>
  <c r="N6"/>
  <c r="N7"/>
  <c r="N5"/>
  <c r="N2"/>
  <c r="N4"/>
  <c r="N8"/>
  <c r="AG15" i="13"/>
  <c r="M8" s="1"/>
  <c r="AH16"/>
  <c r="F19" i="3"/>
  <c r="F27" i="1"/>
  <c r="E27" s="1"/>
  <c r="E26"/>
  <c r="D26" s="1"/>
  <c r="U9" i="13"/>
  <c r="U16"/>
  <c r="N12" l="1"/>
  <c r="N6"/>
  <c r="L12"/>
  <c r="AM12" s="1"/>
  <c r="L13"/>
  <c r="AM13" s="1"/>
  <c r="L6"/>
  <c r="AM6" s="1"/>
  <c r="L9"/>
  <c r="AM9" s="1"/>
  <c r="M15"/>
  <c r="N13"/>
  <c r="O15"/>
  <c r="L15"/>
  <c r="AM15" s="1"/>
  <c r="L16"/>
  <c r="AM16" s="1"/>
  <c r="N15"/>
  <c r="N9"/>
  <c r="T2"/>
  <c r="N16"/>
  <c r="AC16"/>
  <c r="T16"/>
  <c r="T9"/>
  <c r="AC9"/>
  <c r="W17"/>
  <c r="O9"/>
  <c r="R9"/>
  <c r="P8"/>
  <c r="Q8"/>
  <c r="Q13"/>
  <c r="P13"/>
  <c r="E9" i="12"/>
  <c r="H17"/>
  <c r="AO8" i="13"/>
  <c r="AL8" s="1"/>
  <c r="AN10"/>
  <c r="AN3"/>
  <c r="AO4"/>
  <c r="AL4" s="1"/>
  <c r="K19" i="3"/>
  <c r="AF16" i="13" s="1"/>
  <c r="V1" i="3"/>
  <c r="AA20"/>
  <c r="AA19"/>
  <c r="AG16" i="13"/>
  <c r="M9" s="1"/>
  <c r="AN2"/>
  <c r="D27" i="1"/>
  <c r="U17" i="13"/>
  <c r="Q9" l="1"/>
  <c r="P9"/>
  <c r="Z9" s="1"/>
  <c r="Z12"/>
  <c r="Y14"/>
  <c r="AJ14" s="1"/>
  <c r="Y7"/>
  <c r="AJ7" s="1"/>
  <c r="Z14"/>
  <c r="AB14" s="1"/>
  <c r="Y15"/>
  <c r="AJ15" s="1"/>
  <c r="Z7"/>
  <c r="AB7" s="1"/>
  <c r="Y12"/>
  <c r="AJ12" s="1"/>
  <c r="Z15"/>
  <c r="AB15" s="1"/>
  <c r="Z3"/>
  <c r="AB3" s="1"/>
  <c r="Y6"/>
  <c r="AJ6" s="1"/>
  <c r="Z13"/>
  <c r="Z4"/>
  <c r="AB4" s="1"/>
  <c r="Y3"/>
  <c r="Y4"/>
  <c r="Y8"/>
  <c r="AJ8" s="1"/>
  <c r="Z8"/>
  <c r="AB8" s="1"/>
  <c r="T17"/>
  <c r="AC17"/>
  <c r="Y17"/>
  <c r="AJ17" s="1"/>
  <c r="Z17"/>
  <c r="AB17" s="1"/>
  <c r="AA4" i="3"/>
  <c r="Y9" i="13"/>
  <c r="AJ9" s="1"/>
  <c r="Z16"/>
  <c r="AO3"/>
  <c r="AL3" s="1"/>
  <c r="AO10"/>
  <c r="AL10" s="1"/>
  <c r="AO13"/>
  <c r="AL13" s="1"/>
  <c r="AN15"/>
  <c r="AN6"/>
  <c r="AO12"/>
  <c r="AL12" s="1"/>
  <c r="AO6"/>
  <c r="AL6" s="1"/>
  <c r="AO11"/>
  <c r="AL11" s="1"/>
  <c r="AO14"/>
  <c r="AL14" s="1"/>
  <c r="AO7"/>
  <c r="AL7" s="1"/>
  <c r="AN12"/>
  <c r="AN4"/>
  <c r="AN13"/>
  <c r="AN5"/>
  <c r="AO5"/>
  <c r="AL5" s="1"/>
  <c r="AO9"/>
  <c r="AL9" s="1"/>
  <c r="AN8"/>
  <c r="AN7"/>
  <c r="AN16"/>
  <c r="AN14"/>
  <c r="AN9"/>
  <c r="AO16"/>
  <c r="AL16" s="1"/>
  <c r="AO2"/>
  <c r="AL2" s="1"/>
  <c r="AO15"/>
  <c r="AL15" s="1"/>
  <c r="AB9" l="1"/>
  <c r="Z10"/>
  <c r="Z11"/>
  <c r="Y10"/>
  <c r="AJ10" s="1"/>
  <c r="Z5"/>
  <c r="AB5" s="1"/>
  <c r="Y13"/>
  <c r="AJ13" s="1"/>
  <c r="Y16"/>
  <c r="AJ16" s="1"/>
  <c r="AB16" s="1"/>
  <c r="AB13"/>
  <c r="AB12"/>
  <c r="Y2"/>
  <c r="Z2"/>
  <c r="AB2" s="1"/>
  <c r="Y5"/>
  <c r="Y11"/>
  <c r="AJ11" s="1"/>
  <c r="Z6"/>
  <c r="AB6" s="1"/>
  <c r="AB11" l="1"/>
  <c r="AB10"/>
</calcChain>
</file>

<file path=xl/comments1.xml><?xml version="1.0" encoding="utf-8"?>
<comments xmlns="http://schemas.openxmlformats.org/spreadsheetml/2006/main">
  <authors>
    <author>Kostas Koutsaftis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Στα Ενωσιακά η Ένωση (πχ. ΣΤ), αλλιώς ΕΦΟΑ ή όποιος άλλος.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161"/>
          </rPr>
          <t>ο Σύλλογος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161"/>
          </rPr>
          <t>Ε3, Ε4 … G1, G2, ...</t>
        </r>
      </text>
    </comment>
    <comment ref="A6" authorId="0">
      <text>
        <r>
          <rPr>
            <b/>
            <sz val="9"/>
            <color indexed="81"/>
            <rFont val="Tahoma"/>
            <family val="2"/>
            <charset val="161"/>
          </rPr>
          <t>Φύλλο και ηλικία, πχ. Α12, Α14, κτλ.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161"/>
          </rPr>
          <t>Καταχωρείστε πρώτα την έναρξη του Κ.Τ. για να εντοπίσετε την βδομάδα του τουρνουά.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161"/>
          </rPr>
          <t>Ημ/νία έναρξης Κυρίως Ταμπλό. Αυτό καθορίζει και την βδομάδα του Τουρνουά</t>
        </r>
      </text>
    </comment>
  </commentList>
</comments>
</file>

<file path=xl/sharedStrings.xml><?xml version="1.0" encoding="utf-8"?>
<sst xmlns="http://schemas.openxmlformats.org/spreadsheetml/2006/main" count="6993" uniqueCount="1658">
  <si>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</si>
  <si>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</si>
  <si>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</si>
  <si>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</si>
  <si>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</si>
  <si>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Τηλέφωνο</t>
  </si>
  <si>
    <t>Σύλλογος</t>
  </si>
  <si>
    <t>α/α</t>
  </si>
  <si>
    <t>seed</t>
  </si>
  <si>
    <t>3-4</t>
  </si>
  <si>
    <t>ΩΡΑ</t>
  </si>
  <si>
    <t>Κτγρ.</t>
  </si>
  <si>
    <t>Θέσεις</t>
  </si>
  <si>
    <t>space pos</t>
  </si>
  <si>
    <t>από</t>
  </si>
  <si>
    <t xml:space="preserve"> </t>
  </si>
  <si>
    <t>Index</t>
  </si>
  <si>
    <t>Value</t>
  </si>
  <si>
    <t>ByeOrder</t>
  </si>
  <si>
    <t>Αθλητής-Σύλλογος</t>
  </si>
  <si>
    <t xml:space="preserve">0 0 0 0 0 0 0 0 0 0 0 0 0 0 0 0 0 0 0 0 0 0 0 0 0 0 0 0 0 0 0 0 0 0 0 0 0 0 0 0  </t>
  </si>
  <si>
    <t>Πρόγραμμα αγώνων</t>
  </si>
  <si>
    <t xml:space="preserve">1 2 3 4 </t>
  </si>
  <si>
    <t>επώνυμο</t>
  </si>
  <si>
    <t>ByeCnt</t>
  </si>
  <si>
    <t>ByeSum</t>
  </si>
  <si>
    <t>seeded players</t>
  </si>
  <si>
    <t>επιδιαιτητής</t>
  </si>
  <si>
    <t xml:space="preserve">Πλήθος bye (0-7): </t>
  </si>
  <si>
    <t>RndIndx</t>
  </si>
  <si>
    <t>random</t>
  </si>
  <si>
    <t>FixRandom</t>
  </si>
  <si>
    <t>SortPts</t>
  </si>
  <si>
    <t>med</t>
  </si>
  <si>
    <t>Walk-over</t>
  </si>
  <si>
    <t>Pts</t>
  </si>
  <si>
    <t>BoldPlayers</t>
  </si>
  <si>
    <t>Α12</t>
  </si>
  <si>
    <t>βαθμοί</t>
  </si>
  <si>
    <t>Rnd</t>
  </si>
  <si>
    <t xml:space="preserve">Κατηγορία: </t>
  </si>
  <si>
    <t>-</t>
  </si>
  <si>
    <t>round</t>
  </si>
  <si>
    <t>winner</t>
  </si>
  <si>
    <t>looser</t>
  </si>
  <si>
    <t>score</t>
  </si>
  <si>
    <t>Set-up</t>
  </si>
  <si>
    <t>Α10</t>
  </si>
  <si>
    <t>Α14</t>
  </si>
  <si>
    <t>Α16</t>
  </si>
  <si>
    <t>Α18</t>
  </si>
  <si>
    <t>Κ10</t>
  </si>
  <si>
    <t>Κ12</t>
  </si>
  <si>
    <t>Κ14</t>
  </si>
  <si>
    <t>Κ16</t>
  </si>
  <si>
    <t>Κ18</t>
  </si>
  <si>
    <t>ΑΝΔ</t>
  </si>
  <si>
    <t>ΓΥΝ</t>
  </si>
  <si>
    <t>17-32</t>
  </si>
  <si>
    <t>9-16</t>
  </si>
  <si>
    <t>5-8</t>
  </si>
  <si>
    <t>2ος</t>
  </si>
  <si>
    <t>1ος</t>
  </si>
  <si>
    <t xml:space="preserve">grade: </t>
  </si>
  <si>
    <t xml:space="preserve">title: </t>
  </si>
  <si>
    <t xml:space="preserve">category: </t>
  </si>
  <si>
    <t xml:space="preserve">period: </t>
  </si>
  <si>
    <t>1st</t>
  </si>
  <si>
    <t>2nd</t>
  </si>
  <si>
    <t>3_4</t>
  </si>
  <si>
    <t>5_8</t>
  </si>
  <si>
    <t>9_16</t>
  </si>
  <si>
    <t xml:space="preserve"> Position </t>
  </si>
  <si>
    <t xml:space="preserve"> Player </t>
  </si>
  <si>
    <t>ΟΑ ΓΛΥΦΑΔΑΣ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</si>
  <si>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</si>
  <si>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</si>
  <si>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</si>
  <si>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</si>
  <si>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</si>
  <si>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</si>
  <si>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</si>
  <si>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</si>
  <si>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</si>
  <si>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w35</t>
  </si>
  <si>
    <t>w40</t>
  </si>
  <si>
    <t>w45</t>
  </si>
  <si>
    <t>w50</t>
  </si>
  <si>
    <t>w55</t>
  </si>
  <si>
    <t>Juniors</t>
  </si>
  <si>
    <t>Serniors</t>
  </si>
  <si>
    <t xml:space="preserve">organizer: </t>
  </si>
  <si>
    <t xml:space="preserve">club: </t>
  </si>
  <si>
    <t xml:space="preserve">filename: </t>
  </si>
  <si>
    <t>category</t>
  </si>
  <si>
    <t>title</t>
  </si>
  <si>
    <t>club</t>
  </si>
  <si>
    <t>organizer</t>
  </si>
  <si>
    <t>draw#</t>
  </si>
  <si>
    <t>drawSize</t>
  </si>
  <si>
    <t>Ε3</t>
  </si>
  <si>
    <t xml:space="preserve">Έναρξη Κ.Τ.: </t>
  </si>
  <si>
    <t xml:space="preserve">Λήξη τουρνουά: </t>
  </si>
  <si>
    <t xml:space="preserve">Τηλέφωνο τουρνουά: </t>
  </si>
  <si>
    <t xml:space="preserve">week: </t>
  </si>
  <si>
    <t xml:space="preserve">Βδομάδα: </t>
  </si>
  <si>
    <t>Ε1-12</t>
  </si>
  <si>
    <t>Ε1-14</t>
  </si>
  <si>
    <t>Ε1-16</t>
  </si>
  <si>
    <t>Ε1-18</t>
  </si>
  <si>
    <t>Ε2-12</t>
  </si>
  <si>
    <t>Ε2-14</t>
  </si>
  <si>
    <t>Ε2-16</t>
  </si>
  <si>
    <t>Ε3-12</t>
  </si>
  <si>
    <t>Ε3-14</t>
  </si>
  <si>
    <t>Ε3-16</t>
  </si>
  <si>
    <t>Ε4-12</t>
  </si>
  <si>
    <t>Ε4-14</t>
  </si>
  <si>
    <t>Ε4-16</t>
  </si>
  <si>
    <t>ΑΑ ΑΙΓΑΛΕΩ</t>
  </si>
  <si>
    <t>Θ</t>
  </si>
  <si>
    <t>Ε4</t>
  </si>
  <si>
    <t>ΑΑ ΑΛΜΠΑΤΡΟΣ</t>
  </si>
  <si>
    <t>Β</t>
  </si>
  <si>
    <t>ΑΑ ΚΕΡΚΥΡΑΣ</t>
  </si>
  <si>
    <t>Δ</t>
  </si>
  <si>
    <t>ΑΑ ΝΑΟΥΣΑΣ</t>
  </si>
  <si>
    <t>Γ</t>
  </si>
  <si>
    <t>ΑΑΑ ΑΛΙΜΟΥ</t>
  </si>
  <si>
    <t>ΙΑ</t>
  </si>
  <si>
    <t>ΑΓΟ ΕΥΡΥΑΛΗ ΓΛΥΦΑΔΑΣ</t>
  </si>
  <si>
    <t>ΑΓΟ ΘΕΣΠΡΩΤΙΚΟΥ</t>
  </si>
  <si>
    <t>ΑΓΟ ΝΑΥΠΑΚΤΟΥ</t>
  </si>
  <si>
    <t>ΑΓΟ ΦΙΛΙΠΠΙΑΔΑΣ</t>
  </si>
  <si>
    <t>ΑΓΣ ΜΥΛΩΝ Ο ΛΕΡΝΟΣ</t>
  </si>
  <si>
    <t>ΣΤ</t>
  </si>
  <si>
    <t>ΑΕ ΚΑΛΑΒΡΥΤΩΝ</t>
  </si>
  <si>
    <t>ΑΕ ΠΟΡΤΟ ΡΑΦΤΗ</t>
  </si>
  <si>
    <t>Η</t>
  </si>
  <si>
    <t>ΑΕΚ ΤΡΙΠΟΛΗΣ</t>
  </si>
  <si>
    <t>ΑΕΤ ΝΙΚΗ ΠΑΤΡΩΝ</t>
  </si>
  <si>
    <t>ΑΘΛ ΑΚΑΔ ΙΩΑΝΝΙΝΩΝ</t>
  </si>
  <si>
    <t>ΑΘΛ ΚΕΝΤΡΟ ΑΝΤΙΣΦ ΛΑΜΙΑΣ</t>
  </si>
  <si>
    <t>Ε</t>
  </si>
  <si>
    <t>ΑΙΟΛΟΣ ΑΛ ΙΛΙΟΥ</t>
  </si>
  <si>
    <t>ΑΚ ΖΩΓΡΑΦΟΥ</t>
  </si>
  <si>
    <t>ΑΚΑ ΜΑΡΑΘΩΝΑ</t>
  </si>
  <si>
    <t>ΑΚΑΔ ΑΝΤΙΣΦ ΙΩΑΝΝΙΝΩΝ</t>
  </si>
  <si>
    <t>ΑΚΑΔ ΑΝΤΙΣΦ ΣΕΡΡΩΝ 2008</t>
  </si>
  <si>
    <t>Α</t>
  </si>
  <si>
    <t>ΑΚΑΔ ΑΝΤΙΣΦ ΧΑΝΙΩΝ</t>
  </si>
  <si>
    <t>Ζ</t>
  </si>
  <si>
    <t>ΑΜΕΣ Ν ΕΡΥΘΡΑΙΑΣ</t>
  </si>
  <si>
    <t>ΑΝΟ ΓΛΥΦΑΔΑΣ</t>
  </si>
  <si>
    <t>ΑΝΣ ΕΛΛΗΝΙΚΙΩΤΩΝ</t>
  </si>
  <si>
    <t>ΑΟ ΑΙΓΙΟΥ ΜΟΡΕΑΣ</t>
  </si>
  <si>
    <t>ΑΟ ΑΤΛΑΝΤΙΣ</t>
  </si>
  <si>
    <t>ΑΟ ΒΑΡΗΣ ΑΝΑΓΥΡΟΥΣ</t>
  </si>
  <si>
    <t>ΑΟ ΒΟΥΛΙΑΓΜΕΝΗΣ</t>
  </si>
  <si>
    <t>ΑΟ ΓΛΥΦΑΔΑΣ ΦΙΛΙΑ 2000</t>
  </si>
  <si>
    <t>ΑΟ ΔΙΑΣ ΠΟΛΙΧΝΗΣ</t>
  </si>
  <si>
    <t>ΑΟ ΔΙΛΟΦΟ ΒΑΡΗΣ</t>
  </si>
  <si>
    <t>ΑΟ ΕΜΙΛΕΟΝ</t>
  </si>
  <si>
    <t>ΑΟ ΘΕΡΜΗΣ ΘΕΡΜΑΙΟΣ</t>
  </si>
  <si>
    <t>ΑΟ ΚΑΒΑΛΑΣ ΜΑΚΕΔΟΝΙΚΟΣ</t>
  </si>
  <si>
    <t>ΑΟ ΚΑΛΛΙΤΕΧΝΟΥΠΟΛΗΣ</t>
  </si>
  <si>
    <t>ΑΟ ΚΗΦΙΣΙΑΣ</t>
  </si>
  <si>
    <t>ΑΟ ΚΡΑΝΙΔΙΟΥ</t>
  </si>
  <si>
    <t>ΑΟ ΚΥΔΩΝΙΑΣ</t>
  </si>
  <si>
    <t>ΑΟ ΛΑΓΟΝΗΣΙΟΥ</t>
  </si>
  <si>
    <t>ΑΟ ΛΑΤΩ ΑΓ ΝΙΚΟΛΑΟΥ</t>
  </si>
  <si>
    <t>ΑΟ ΛΙΒΑΔΕΙΩΝ ΒΟΥΡΕΙΟΣ</t>
  </si>
  <si>
    <t>ΑΟ ΜΕΓΑΣ ΑΛΕΞΑΝΔΡΟΣ</t>
  </si>
  <si>
    <t>ΑΟ ΜΥΤΙΛΗΝΗΣ</t>
  </si>
  <si>
    <t>ΑΟ Ν ΣΜΥΡΝΗΣ ΜΙΛΩΝ</t>
  </si>
  <si>
    <t>ΑΟ ΝΦ ΑΤΤΑΛΟΣ</t>
  </si>
  <si>
    <t>ΑΟ ΟΡΕΣΤΙΑΔΑΣ</t>
  </si>
  <si>
    <t>ΑΟ Π ΦΑΛΗΡΟΥ</t>
  </si>
  <si>
    <t>ΑΟ ΠΕΥΚΗΣ TIE BREAK</t>
  </si>
  <si>
    <t>ΑΟ ΠΟΣΕΙΔΩΝ ΛΟΥΤΡΑΚΙΟΥ</t>
  </si>
  <si>
    <t>ΑΟ ΣΙΚΥΩΝΟΣ ΚΙΑΤΟΥ</t>
  </si>
  <si>
    <t>ΑΟ ΤΑΤΟΪΟΥ</t>
  </si>
  <si>
    <t>ΑΟ ΤΕΡΨΙΘΕΑΣ ΓΛΥΦΑΔΑΣ</t>
  </si>
  <si>
    <t>ΑΟ ΦΙΛΙΠΠΟΣ ΠΟΛΥΔΡΟΣΟΥ</t>
  </si>
  <si>
    <t>ΑΟ ΧΡΥΣΟΥΠΟΛΗΣ</t>
  </si>
  <si>
    <t>ΑΟΑ ΑΙΓΑΛΕΩ 92</t>
  </si>
  <si>
    <t>ΑΟΑ ΑΛΕΞΑΝΔΡΟΣ Β</t>
  </si>
  <si>
    <t>ΑΟΑ ΑΜΠΕΛ ΜΕΝΕΜΕΝΗΣ</t>
  </si>
  <si>
    <t>ΑΟΑ ΑΡΓΥΡΟΥΠΟΛΗΣ</t>
  </si>
  <si>
    <t>ΑΟΑ ΑΤΤΙΚΟΣ ΗΛΙΟΣ</t>
  </si>
  <si>
    <t>ΑΟΑ ΔΗΜΟΥ ΕΛΕΥΘΕΡΩΝ</t>
  </si>
  <si>
    <t>ΑΟΑ ΗΛΙΟΥΠΟΛΗΣ</t>
  </si>
  <si>
    <t>ΑΟΑ ΚΑΒΑΛΑΣ</t>
  </si>
  <si>
    <t>ΑΟΑ ΚΑΤΕΡΙΝΗΣ</t>
  </si>
  <si>
    <t>ΑΟΑ ΛΕ ΡΑΚΕΤ</t>
  </si>
  <si>
    <t>ΑΟΑ ΜΕΓΑΛΟΠΟΛΗΣ</t>
  </si>
  <si>
    <t>ΑΟΑ Ν ΠΕΡΑΜΟΥ ΤΙΤΑΝΕΣ</t>
  </si>
  <si>
    <t>ΑΟΑ ΠΑΠΑΓΟΥ</t>
  </si>
  <si>
    <t>ΑΟΑ ΠΑΤΡΩΝ</t>
  </si>
  <si>
    <t>ΑΟΑ ΠΡΩΤΑΘΛ ΚΑΒΑΛΑΣ</t>
  </si>
  <si>
    <t>ΑΟΑ ΣΤΑΥΡΟΥΠΟΛΗΣ ΙΦΙΤΟΣ</t>
  </si>
  <si>
    <t>ΑΟΑ ΦΙΛΟΘΕΗΣ</t>
  </si>
  <si>
    <t>ΑΟΑ ΧΑΪΔΑΡΙΟΥ</t>
  </si>
  <si>
    <t>ΑΠΜΣ ΑΣΚΗΣΗ ΗΡΑΚΛΕΙΟΥ</t>
  </si>
  <si>
    <t>ΑΡΚΑΔΙΚΟΣ ΟΑ ΑΤΛΑΣ</t>
  </si>
  <si>
    <t>ΑΣ ΑΚΑΔ ΠΡΩΤΑΘΛ ΠΕΥΚΩΝ</t>
  </si>
  <si>
    <t>ΑΣ ΑΚΡΟΠΟΛΙΣ</t>
  </si>
  <si>
    <t>ΑΣ ΑΠΟΛΛΩΝ ΚΑΛΥΜΝΟΥ</t>
  </si>
  <si>
    <t>ΑΣ ΒΑ ΚΥΝΟΥΡΙΑΣ ΑΙΟΛΟΣ</t>
  </si>
  <si>
    <t>ΑΣ ΒΕΡΟΙΑΣ ΗΜΑΘΙΩΝ</t>
  </si>
  <si>
    <t>ΑΣ Δ ΚΟΛΛΕΓΙΟΥ ICBS 2009</t>
  </si>
  <si>
    <t>ΑΣ Η ΠΑΡΝΗΘΑ</t>
  </si>
  <si>
    <t>ΑΣ ΚΑΡΠΕΝΗΣΙ ΤΕΝΙΣ ΚΛΑΜΠ</t>
  </si>
  <si>
    <t>ΑΣ ΚΟΛΛΕΓΙΟΥ ΝΤΕΡΗ</t>
  </si>
  <si>
    <t>ΑΣ ΜΑΧΗΤΕΣ ΠΕΥΚΩΝ</t>
  </si>
  <si>
    <t>ΑΣ Ν ΒΟΥΤΖΑ ΠΡΟΟΔΟΣ</t>
  </si>
  <si>
    <t>ΑΣ ΝΗΡΕΑΣ ΒΕΡΟΙΑΣ</t>
  </si>
  <si>
    <t>ΑΣ ΟΛΥΜΠ ΧΩΡΙΟΥ Ο ΦΟΙΒΟΣ</t>
  </si>
  <si>
    <t>ΑΣ ΟΡΦΕΑΣ ΛΑΡΙΣΑΣ</t>
  </si>
  <si>
    <t>ΑΣ ΠΕΡΑ</t>
  </si>
  <si>
    <t>ΑΣ ΣΠΑΡΤΑΚΟΣ ΓΛΥΦΑΔΑΣ</t>
  </si>
  <si>
    <t>ΑΣ ΤΕΝΙΣ ΚΛΑΜΠ ΚΟΖΑΝΗΣ</t>
  </si>
  <si>
    <t>ΑΣ ΦΛΟΓΑ ΑΘΗΝΩΝ</t>
  </si>
  <si>
    <t>ΑΣΑ ΑΓΡΙΝΙΟΥ</t>
  </si>
  <si>
    <t>ΑΣΑ ΓΡΕΒΕΝΩΝ</t>
  </si>
  <si>
    <t>ΑΣΑ ΖΕΦΥΡΟΣ</t>
  </si>
  <si>
    <t>ΑΣΑ ΛΑΡΙΣΑΣ</t>
  </si>
  <si>
    <t>ΑΣΑ ΜΑΥΡΟΧΩΡΙΟΥ ΚΑΣΤΟΡΙΑΣ</t>
  </si>
  <si>
    <t>ΑΣΑ ΠΑΜΒΩΤΙΣ ΙΩΑΝΝΙΝΩΝ</t>
  </si>
  <si>
    <t>ΑΣΑ ΠΑΝΟΡΑΜΑΤΟΣ ΠΥΛΑΙΑΣ</t>
  </si>
  <si>
    <t>ΑΣΑ ΩΡΩΠΟΥ</t>
  </si>
  <si>
    <t>ΑΤ ΧΟΛΑΡΓΟΥ</t>
  </si>
  <si>
    <t>ΑΨΛ ΑΓ ΓΕΩΡΓΙΟΥ ΗΣΙΟΔΟΣ</t>
  </si>
  <si>
    <t>ΑΨΛ ΜΕΔΕΩΝ</t>
  </si>
  <si>
    <t>ΓΑΕ ΤΡΙΦΥΛΙΑΣ ΚΥΠΑΡΙΣΣΕΥΣ</t>
  </si>
  <si>
    <t>ΓΑΣ ΓΟΥΡΝΩΝ</t>
  </si>
  <si>
    <t>ΓΑΣ ΘΥΕΛΛΑ ΦΕΡΩΝ</t>
  </si>
  <si>
    <t>ΓΑΣ ΚΑΡΑΤΕ ΕΡΜΗΣ</t>
  </si>
  <si>
    <t>ΓΑΣ ΜΑΓΝΗΣΙΑΣ</t>
  </si>
  <si>
    <t>ΓΕ ΠΡΕΒΕΖΑΣ</t>
  </si>
  <si>
    <t>ΓΟ ΠΕΡΙΣΤΕΡΙΟΥ ΠΑΛΑΣΚΑΣ</t>
  </si>
  <si>
    <t>ΓΣ ΕΛΕΥΘ ΚΟΡΔ ΑΡΓΟΝΑΥΤΕΣ</t>
  </si>
  <si>
    <t>ΓΣ ΗΛΙΟΥΠΟΛΗΣ</t>
  </si>
  <si>
    <t>ΓΣ ΙΤΕΑΣ</t>
  </si>
  <si>
    <t>ΓΣ ΚΗΦΙΣΙΑΣ</t>
  </si>
  <si>
    <t>ΓΣ ΚΟΡΩΠΙΟΥ</t>
  </si>
  <si>
    <t>ΓΣ ΛΙΒΥΚΟΣ ΙΕΡΑΠΕΤΡΑΣ</t>
  </si>
  <si>
    <t>ΓΣ Ν ΙΩΝΙΑΣ ΑΤΤΙΚΗΣ</t>
  </si>
  <si>
    <t>ΔΑΣ ΑΝΩ ΛΙΟΣΙΩΝ</t>
  </si>
  <si>
    <t>ΕΑΟ ΗΛΙΣ</t>
  </si>
  <si>
    <t>ΕΑΣ ΛΑΚΚΑΣ ΣΥΜΠΟΛΙΤΕΙΑΣ</t>
  </si>
  <si>
    <t>ΕΑΣ ΟΛΥΜΠΙΑΔΑ</t>
  </si>
  <si>
    <t>ΕΑΤΕΚ ΕΛΛ ΚΟΛΛΕΓΙΟΥ</t>
  </si>
  <si>
    <t>ΕΣΟ ΕΠΙΚΟΥΡΟΣ ΠΟΛΙΧΝΗΣ</t>
  </si>
  <si>
    <t>ΕΦΤ ΑΙΟΛΙΚΗ</t>
  </si>
  <si>
    <t>ΖΑΚΥΝΘΙΝΟΣ ΑΟΑ</t>
  </si>
  <si>
    <t>ΗΡΑΚΛΕΙΟ ΟΑΑ</t>
  </si>
  <si>
    <t>ΚΑ ΑΓΡΙΝΙΟΥ</t>
  </si>
  <si>
    <t>ΚΕΝΤΡΟ ΑΝΤΙΣΦ ΛΙΒΑΔΕΙΑΣ</t>
  </si>
  <si>
    <t>ΚΕΡΚΥΡΑΪΚΗ ΑΚΑΔ ΤΕΝΝΙΣ</t>
  </si>
  <si>
    <t>ΚΕΡΚΥΡΑΪΚΗ ΛΤ</t>
  </si>
  <si>
    <t>ΚΕΦΑΛΛΗΝΙΑΚΟΣ ΟΑ</t>
  </si>
  <si>
    <t>Λ ΠΟΛΙΤΙΣΜΟΥ ΦΛΩΡΙΝΑΣ</t>
  </si>
  <si>
    <t>ΛΑΡΙΣΑΪΚΟΣ ΟΑ</t>
  </si>
  <si>
    <t>ΜΑΣ ΑΤΡΟΜΗΤΟΣ ΤΡΙΑΔΙΟΥ</t>
  </si>
  <si>
    <t>ΜΓΣ ΑΠΟΛΛΩΝ ΚΑΛΑΜΑΡΙΑΣ</t>
  </si>
  <si>
    <t>ΝΑΥΠΛΙΑΚΟΣ ΟΑ</t>
  </si>
  <si>
    <t>ΝΟ ΘΕΣΣΑΛΟΝΙΚΗΣ</t>
  </si>
  <si>
    <t>ΝΟ ΚΑΛΑΜΑΚΙΟΥ</t>
  </si>
  <si>
    <t>ΝΟΝΑΜ</t>
  </si>
  <si>
    <t>ΟΑ ΑΓ ΑΝΑΡΓΥΡΩΝ</t>
  </si>
  <si>
    <t>ΟΑ ΑΓ ΠΑΡΑΣΚΕΥΗΣ</t>
  </si>
  <si>
    <t>ΟΑ ΑΓ ΣΟΥΛΑ ΡΟΔΟΥ</t>
  </si>
  <si>
    <t>ΟΑ ΑΓΡΙΝΙΟΥ</t>
  </si>
  <si>
    <t>ΟΑ ΑΘΗΝΩΝ</t>
  </si>
  <si>
    <t>ΟΑ ΑΘΛΗΤ ΠΑΙΔΕΙΑ</t>
  </si>
  <si>
    <t>ΟΑ ΑΙΓΙΑΛΕΙΑΣ</t>
  </si>
  <si>
    <t>ΟΑ ΑΛΕΞΑΝΔΡΟΣ ΒΕΡΟΙΑΣ</t>
  </si>
  <si>
    <t>ΟΑ ΑΛΕΞΑΝΔΡΟΥΠΟΛΗΣ</t>
  </si>
  <si>
    <t>ΟΑ ΑΛΙΜΟΥ</t>
  </si>
  <si>
    <t>ΟΑ ΑΝΑΤΟΛΙΚΗΣ ΦΘΙΩΤΙΔΑΣ</t>
  </si>
  <si>
    <t>ΟΑ ΑΝΑΦΛΥΣΤΟΣ ΣΑΡΩΝΙΔΑΣ</t>
  </si>
  <si>
    <t>ΟΑ ΑΡΓΟΥΣ</t>
  </si>
  <si>
    <t>ΟΑ ΑΡΙΔΑΙΑΣ</t>
  </si>
  <si>
    <t>ΟΑ ΑΡΤΑΣ</t>
  </si>
  <si>
    <t>ΟΑ ΒΕΡΟΙΑΣ</t>
  </si>
  <si>
    <t>ΟΑ ΒΙΚΕΛΑΣ ΒΕΡΟΙΑΣ</t>
  </si>
  <si>
    <t>ΟΑ ΒΟΛΟΥ</t>
  </si>
  <si>
    <t>ΟΑ ΒΟΥΛΙΑΓΜΕΝΗΣ Μ ΑΣΣΟΙ</t>
  </si>
  <si>
    <t>ΟΑ ΒΡΙΛΗΣΣΙΩΝ</t>
  </si>
  <si>
    <t>ΟΑ ΓΙΑΝΝΙΤΣΩΝ</t>
  </si>
  <si>
    <t>ΟΑ ΓΟΥΔΗ</t>
  </si>
  <si>
    <t>ΟΑ ΕΔΕΣΣΑΣ</t>
  </si>
  <si>
    <t>ΟΑ ΕΛΕΥΣΙΝΑΣ ΑΙΣΧΥΛΟΣ</t>
  </si>
  <si>
    <t>ΟΑ ΖΩΓΡΑΦΟΥ</t>
  </si>
  <si>
    <t>ΟΑ ΘΕΣΠΡΩΤΙΑΣ ΤΙΤΑΝΗ</t>
  </si>
  <si>
    <t>ΟΑ ΘΕΣΣΑΛΟΝΙΚΗΣ</t>
  </si>
  <si>
    <t>ΟΑ ΘΗΒΑΣ</t>
  </si>
  <si>
    <t>ΟΑ ΙΑΛΥΣΣΟΣ ΡΟΔΟΥ</t>
  </si>
  <si>
    <t>ΟΑ ΙΩΑΝΝΙΝΩΝ</t>
  </si>
  <si>
    <t>ΟΑ ΙΩΛΚΟΣ ΒΟΛΟΥ</t>
  </si>
  <si>
    <t>ΟΑ ΚΑΒΑΛΑΣ ΑΛΕΞΑΝΔΡΟΣ</t>
  </si>
  <si>
    <t>ΟΑ ΚΑΛΑΜΑΚΙΟΥ</t>
  </si>
  <si>
    <t>ΟΑ ΚΑΛΑΜΑΡΙΑΣ</t>
  </si>
  <si>
    <t>ΟΑ ΚΑΛΑΜΑΤΑΣ</t>
  </si>
  <si>
    <t>ΟΑ ΚΑΡΛΟΒΑΣΙΩΝ ΑΙΓΛΗΣ</t>
  </si>
  <si>
    <t>ΟΑ ΚΑΣΤΟΡΙΑΣ ΚΕΛΕΤΡΟΝ</t>
  </si>
  <si>
    <t>ΟΑ ΚΑΤΕΡΙΝΗΣ</t>
  </si>
  <si>
    <t>ΟΑ ΚΕΡΑΤΣΙΝΙΟΥ</t>
  </si>
  <si>
    <t>ΟΑ ΚΕΡΚΥΡΑΣ</t>
  </si>
  <si>
    <t>ΟΑ ΚΙΛΚΙΣ</t>
  </si>
  <si>
    <t>ΟΑ ΚΟΡΙΝΘΟΥ</t>
  </si>
  <si>
    <t>ΟΑ ΚΟΡΩΠΙΟΥ</t>
  </si>
  <si>
    <t>ΟΑ ΚΩ</t>
  </si>
  <si>
    <t>ΟΑ ΛΑΡΙΣΑΣ</t>
  </si>
  <si>
    <t>ΟΑ ΛΑΥΡΙΟΥ</t>
  </si>
  <si>
    <t>ΟΑ ΛΕΣΒΟΥ</t>
  </si>
  <si>
    <t>ΟΑ ΛΙΒΑΔΕΙΑΣ</t>
  </si>
  <si>
    <t>ΟΑ ΛΙΤΟΧΩΡΟΥ</t>
  </si>
  <si>
    <t>ΟΑ ΜΑΓΝΗΣΙΑΣ</t>
  </si>
  <si>
    <t>ΟΑ ΝΑΟΥΣΑΣ</t>
  </si>
  <si>
    <t>ΟΑ ΝΑΥΠΑΚΤΟΥ</t>
  </si>
  <si>
    <t>ΟΑ ΝΕΑΣ ΜΑΚΡΗΣ</t>
  </si>
  <si>
    <t>ΟΑ ΝΕΣΤΩΡΑΣ ΓΙΑΝΝΙΤΣΩΝ</t>
  </si>
  <si>
    <t>ΟΑ ΝΙΚΑΙΑ ΛΑΡΙΣΑΣ</t>
  </si>
  <si>
    <t>ΟΑ ΞΑΝΘΗΣ</t>
  </si>
  <si>
    <t>ΟΑ ΞΥΛΟΚΑΣΤΡΟΥ ΣΥΘΑΣ</t>
  </si>
  <si>
    <t>ΟΑ ΟΡΕΣΤΙΑΔΑΣ</t>
  </si>
  <si>
    <t>ΟΑ ΠΑΡΟΥ</t>
  </si>
  <si>
    <t>ΟΑ ΠΕΙΡΑΙΑ</t>
  </si>
  <si>
    <t>ΟΑ ΠΕΤΑΛΟΥΔΩΝ</t>
  </si>
  <si>
    <t>ΟΑ ΠΕΤΡΟΥΠΟΛΗΣ</t>
  </si>
  <si>
    <t>ΟΑ ΠΟΛΙΧΝΗΣ ΑΝΤΑΙΟΣ</t>
  </si>
  <si>
    <t>ΟΑ ΠΟΛΥΓΥΡΟΥ ΧΑΛΚΙΔΙΚΗΣ</t>
  </si>
  <si>
    <t>ΟΑ ΠΟΛΥΚΑΣΤΡΟΥ</t>
  </si>
  <si>
    <t>ΟΑ ΠΤΟΛΕΜΑΪΔΑΣ</t>
  </si>
  <si>
    <t>ΟΑ ΡΕΘΥΜΝΟΥ</t>
  </si>
  <si>
    <t>ΟΑ ΡΙΟΥ</t>
  </si>
  <si>
    <t>ΟΑ ΣΑΛΑΜΙΝΑΣ</t>
  </si>
  <si>
    <t>ΟΑ ΣΕΡΡΩΝ</t>
  </si>
  <si>
    <t>ΟΑ ΣΗΤΕΙΑΣ</t>
  </si>
  <si>
    <t>ΟΑ ΣΚΙΑΘΟΥ</t>
  </si>
  <si>
    <t>ΟΑ ΣΚΥΔΡΑΣ</t>
  </si>
  <si>
    <t>ΟΑ ΣΟΥΔΑΣ</t>
  </si>
  <si>
    <t>ΟΑ ΣΟΥΡΩΤΗΣ ΑΛΕΞΑΝΔΡΟΣ</t>
  </si>
  <si>
    <t>ΟΑ ΣΟΦΑΔΩΝ ΟΛΥΜΠΙΑΔΑ</t>
  </si>
  <si>
    <t>ΟΑ ΣΠΑΡΤΗΣ</t>
  </si>
  <si>
    <t>ΟΑ ΣΤΑΥΡΟΥ ΑΣΠΡΟΒΑΛΤΑΣ</t>
  </si>
  <si>
    <t>ΟΑ ΣΥΡΟΥ</t>
  </si>
  <si>
    <t>ΟΑ ΤΟΥΜΠΑΣ</t>
  </si>
  <si>
    <t>ΟΑ ΤΡΙΚΑΛΩΝ</t>
  </si>
  <si>
    <t>ΟΑ ΦΑΡΣΑΛΩΝ</t>
  </si>
  <si>
    <t>ΟΑ ΦΟΙΒΟΣ ΛΑΡΙΣΑΣ</t>
  </si>
  <si>
    <t>ΟΑ ΦΩΚΙΔΑΣ</t>
  </si>
  <si>
    <t>ΟΑ ΧΑΛΚΙΔΑΣ</t>
  </si>
  <si>
    <t>ΟΑ ΧΑΝΙΩΝ</t>
  </si>
  <si>
    <t>ΟΑ ΧΕΡΣΟΝΗΣΟΥ</t>
  </si>
  <si>
    <t>ΟΑ ΧΙΟΥ</t>
  </si>
  <si>
    <t>ΟΑ ΧΟΛΑΡΓΟΥ</t>
  </si>
  <si>
    <t>ΟΑ ΩΡΑΙΟΚΑΣΤΡΟΥ ΑΝΤΑΙΟΣ</t>
  </si>
  <si>
    <t>ΟΛΥΜΠΙΑΚΟΣ ΣΦΠ</t>
  </si>
  <si>
    <t>ΟΦΑ Ο ΦΟΙΒΟΣ</t>
  </si>
  <si>
    <t>ΟΦΤ ΠΥΡΓΟΥ</t>
  </si>
  <si>
    <t>ΠΑΝΕΛΛΗΝΙΟΣ ΓΣ</t>
  </si>
  <si>
    <t>ΠΑΝΘΡΑΚΙΚΟΣ ΟΑ ΚΟΜΟΤΗΝΗΣ</t>
  </si>
  <si>
    <t>ΠΕΥΚΗ Γ ΚΑΛΟΒΕΛΩΝΗΣ</t>
  </si>
  <si>
    <t>ΠΣ ΑΜΠΕΛΩΝΟΣ ΦΙΛΙΠΠΙΔΗΣ</t>
  </si>
  <si>
    <t>ΡΗΓΑΣ ΑΟΑ ΑΡΓΟΛΙΔΑΣ</t>
  </si>
  <si>
    <t>ΡΟΔΙΑΚΗ ΑΚΑΔ ΑΝΤΙΣΦ</t>
  </si>
  <si>
    <t>ΡΟΔΙΑΚΟΣ ΟΑ</t>
  </si>
  <si>
    <t>ΣΑ ΓΑΛΑΤΣΙΟΥ</t>
  </si>
  <si>
    <t>ΣΑ ΔΡΑΜΑΣ</t>
  </si>
  <si>
    <t>ΣΑ ΕΛΑΣΣΟΝΑΣ</t>
  </si>
  <si>
    <t>ΣΑ ΚΑΣΤΟΡΙΑΣ ΠΡΩΤΕΑΣ</t>
  </si>
  <si>
    <t>ΣΑ ΚΑΤΕΡΙΝΗΣ</t>
  </si>
  <si>
    <t>ΣΑ ΜΕΣΣΗΝΗΣ</t>
  </si>
  <si>
    <t>ΣΑ ΡΑΦΗΝΑΣ</t>
  </si>
  <si>
    <t>ΣΑ ΣΕΡΡΩΝ</t>
  </si>
  <si>
    <t>ΣΑ ΣΚΥΔΡΑΣ</t>
  </si>
  <si>
    <t>ΣΑ ΤΡΙΠΟΛΗΣ</t>
  </si>
  <si>
    <t>ΣΑΑΚ ΑΝΑΤΟΛΙΑ</t>
  </si>
  <si>
    <t>ΣΕΡΡΑΪΚΟΣ ΟΑ</t>
  </si>
  <si>
    <t>ΣΟΑ ΚΑΡΔΙΤΣΑΣ ΦΩΚΙΑΝΟΣ</t>
  </si>
  <si>
    <t>ΣΦΑ ΜΕΛΙΣΣΙΩΝ Ο ΦΟΙΒΟΣ</t>
  </si>
  <si>
    <t>ΣΦΦΑ Η ΑΜΙΛΛΑ</t>
  </si>
  <si>
    <t>ΦΘΙΩΤΙΚΟΣ ΟΑ</t>
  </si>
  <si>
    <t>ΦΙΛΑΘΛ ΓΣ ΣΠΑΡΤΗΣ</t>
  </si>
  <si>
    <t>ΦΙΛΑΘΛΗΤ ΣΥΛ ΛΑΜΙΑΣ</t>
  </si>
  <si>
    <t>ΦΙΛΙΑ ΤΚ</t>
  </si>
  <si>
    <t>ΦΟ ΠΥΡΓΟΥ</t>
  </si>
  <si>
    <t>ΦΟΑ ΝΕΑΠΟΛΗΣ</t>
  </si>
  <si>
    <t>ΦΣ ΚΑΛΛΙΘΕΑΣ</t>
  </si>
  <si>
    <t>ΧΑΝ ΘΕΣΣΑΛΟΝΙΚΗΣ</t>
  </si>
  <si>
    <t>33-64</t>
  </si>
  <si>
    <t>Παν-12</t>
  </si>
  <si>
    <t>Παν-14</t>
  </si>
  <si>
    <t>Παν-16</t>
  </si>
  <si>
    <t>Παν-18</t>
  </si>
  <si>
    <t>q256</t>
  </si>
  <si>
    <t>q128</t>
  </si>
  <si>
    <t>q64</t>
  </si>
  <si>
    <t>q32</t>
  </si>
  <si>
    <t>q16</t>
  </si>
  <si>
    <t>q8</t>
  </si>
  <si>
    <t>Υπογραφή</t>
  </si>
  <si>
    <t>info</t>
  </si>
  <si>
    <t>Ημιτελικοί</t>
  </si>
  <si>
    <t>Τελικός</t>
  </si>
  <si>
    <t>Round 8</t>
  </si>
  <si>
    <t>Round 16</t>
  </si>
  <si>
    <t>exp.</t>
  </si>
  <si>
    <t>Organizers</t>
  </si>
  <si>
    <t>ΣΒΑΕ</t>
  </si>
  <si>
    <t>ITF &amp; ΣΒΑΕ</t>
  </si>
  <si>
    <t>ΕΦΟΑ</t>
  </si>
  <si>
    <t>Παν</t>
  </si>
  <si>
    <t>Ε1</t>
  </si>
  <si>
    <t>Ε2</t>
  </si>
  <si>
    <t>G1</t>
  </si>
  <si>
    <t>G2</t>
  </si>
  <si>
    <t>G3</t>
  </si>
  <si>
    <t>G4</t>
  </si>
  <si>
    <t>G5</t>
  </si>
  <si>
    <t>Α' ΕΝΩΣΗ</t>
  </si>
  <si>
    <t>Β' ΕΝΩΣΗ</t>
  </si>
  <si>
    <t>Γ' ΕΝΩΣΗ</t>
  </si>
  <si>
    <t>Δ' ΕΝΩΣΗ</t>
  </si>
  <si>
    <t>Ε' ΕΝΩΣΗ</t>
  </si>
  <si>
    <t>ΣΤ' ΕΝΩΣΗ</t>
  </si>
  <si>
    <t>Ζ' ΕΝΩΣΗ</t>
  </si>
  <si>
    <t>Η' ΕΝΩΣΗ</t>
  </si>
  <si>
    <t>Θ' ΕΝΩΣΗ</t>
  </si>
  <si>
    <t>ΙΑ' ΕΝΩΣΗ</t>
  </si>
  <si>
    <t>W-ID</t>
  </si>
  <si>
    <t>L-ID</t>
  </si>
  <si>
    <t xml:space="preserve">Κλήρωση MD: </t>
  </si>
  <si>
    <t xml:space="preserve">επιδιαιτητής: </t>
  </si>
  <si>
    <t>Referees</t>
  </si>
  <si>
    <t>ΣΑΡΑΤΖΙΔΗΣ Δ</t>
  </si>
  <si>
    <t>ΤΑΜΠΟΣΗ Τ</t>
  </si>
  <si>
    <t>ΑΜΟΥΤΖΟΓΛΟΥ Κ</t>
  </si>
  <si>
    <t>ΘΕΟΔΩΡΟΠΟΥΛΟΥ Α</t>
  </si>
  <si>
    <t>ΚΑΖΑΝΗΣ Γ</t>
  </si>
  <si>
    <t>ΚΟΥΤΣΟΛΑΜΠΡΟΥ Α</t>
  </si>
  <si>
    <t>ΟΥΡΑΝΙΔΗΣ Φ</t>
  </si>
  <si>
    <t>ΠΑΛΑΙΣΤΗ Ν</t>
  </si>
  <si>
    <t>ΠΑΠΑΒΑΣΙΛΕΙΟΥ Χ</t>
  </si>
  <si>
    <t>ΠΑΤΣΟΥΡΑΚΟΥ Δ</t>
  </si>
  <si>
    <t>ΒΑΒΙΤΣΑ Π</t>
  </si>
  <si>
    <t>ΒΑΒΟΥΡΑΚΗ Ε</t>
  </si>
  <si>
    <t>ΒΑΚΟΥΦΑΡΗΣ Δ</t>
  </si>
  <si>
    <t>ΒΑΧΑΡΙΔΗΣ Γ</t>
  </si>
  <si>
    <t>ΒΟΥΡΟΥΚΟΣ Κ</t>
  </si>
  <si>
    <t>ΓΕΡΑΡΔΟΣ Γ</t>
  </si>
  <si>
    <t>ΓΕΩΡΓΑΡΑ Ε</t>
  </si>
  <si>
    <t>ΓΙΑΤΣΟΣ Β</t>
  </si>
  <si>
    <t>ΓΚΟΓΚΟΥ Κ</t>
  </si>
  <si>
    <t>ΓΚΟΥΝΤΑΝΗ Γ</t>
  </si>
  <si>
    <t>ΔΑΜΙΑΝΟΥ Α</t>
  </si>
  <si>
    <t>ΔΕΡΜΙΤΖΑΚΗ Ε</t>
  </si>
  <si>
    <t>ΔΗΜΗΤΡΙΟΥ Ε</t>
  </si>
  <si>
    <t>ΔΡΑΓΟΥΜΗΣ Π</t>
  </si>
  <si>
    <t>ΙΩΑΝΝΙΔΗΣ Ι</t>
  </si>
  <si>
    <t>ΚΑΔΟΓΛΟΥ Κ</t>
  </si>
  <si>
    <t>ΚΑΚΚΑΛΟΣ Γ</t>
  </si>
  <si>
    <t>ΚΑΜΙΛΗ Α</t>
  </si>
  <si>
    <t>ΚΑΡΑΜΗΤΡΟΣ Κ</t>
  </si>
  <si>
    <t>ΚΑΦΦΕ Μ</t>
  </si>
  <si>
    <t>ΚΟΤΣΩΝΗΣ Ε</t>
  </si>
  <si>
    <t>ΚΩΝΣΤΑΝΤΙΝΟΥ Κ</t>
  </si>
  <si>
    <t>ΜΕΛΛΙΟΣ Α</t>
  </si>
  <si>
    <t>ΜΙΧΑΗΛΙΔΗΣ Σ</t>
  </si>
  <si>
    <t>ΜΠΑΛΑΦΑΣ Σ</t>
  </si>
  <si>
    <t>ΜΠΑΡΜΠΟΠΟΥΛΟΣ Κ</t>
  </si>
  <si>
    <t>ΝΤΑΛΑΜΑΓΚΑ Β</t>
  </si>
  <si>
    <t>ΝΤΙΝΟΠΟΥΛΟΣ Π</t>
  </si>
  <si>
    <t>ΟΥΛΑΣΟΓΛΟΥ Ν</t>
  </si>
  <si>
    <t>ΟΥΝΑΝΙΔΟΥ Λ</t>
  </si>
  <si>
    <t>ΠΡΑΣΙΝΟΣ Β</t>
  </si>
  <si>
    <t>ΣΤΑΜΑΤΙΑΔΗΣ Γ</t>
  </si>
  <si>
    <t>ΣΤΑΜΑΤΙΑΔΟΥ Ε</t>
  </si>
  <si>
    <t>ΣΤΟΛΗ Κ</t>
  </si>
  <si>
    <t>ΤΖΟΒΑΡΑΣ Ν</t>
  </si>
  <si>
    <t>ΤΣΟΥΛΦΑ Α</t>
  </si>
  <si>
    <t>ΧΑΝΤΖΗΣ Δ</t>
  </si>
  <si>
    <t>ΧΡΙΣΤΟΠΟΥΛΟΣ Χ</t>
  </si>
  <si>
    <t>ΧΡΟΝΗ Ο</t>
  </si>
  <si>
    <t>INTERSPORT</t>
  </si>
  <si>
    <t>ΠΕΡΝΑΓΚΙΔΗ Γ</t>
  </si>
  <si>
    <t>ΠΟΝΤΙΔΑΣ Α</t>
  </si>
  <si>
    <t>ΣΑΚΚΑΣ Β</t>
  </si>
  <si>
    <t>ΣΚΟΥΡΤΙΑΣ Ε</t>
  </si>
  <si>
    <t>Categories</t>
  </si>
  <si>
    <t>Tours</t>
  </si>
  <si>
    <t>Clubs</t>
  </si>
  <si>
    <t>ΑΜΣ ΠΑΝΟΡΑΜΑΤΟΣ</t>
  </si>
  <si>
    <t>ΑΣΑ ΘΕΣΣΑΛΟΝΙΚΗΣ</t>
  </si>
  <si>
    <t>ΑΟΑ ΚΑΙΣΑΡΙΑΝΗΣ</t>
  </si>
  <si>
    <t>ΑΛΕΞΙΟΥ Δ</t>
  </si>
  <si>
    <t>ΓΑΛΑΤΙΔΗΣ Α</t>
  </si>
  <si>
    <t>ΓΕΩΡΓΑΚΗΣ Κ</t>
  </si>
  <si>
    <t>ΓΕΩΡΓΑΤΗΣ Ι</t>
  </si>
  <si>
    <t>ΓΕΩΡΓΙΑΔΗΣ Σ</t>
  </si>
  <si>
    <t>ΓΙΩΓΙΑ Π</t>
  </si>
  <si>
    <t>ΚΑΦΕΤΖΟΠΟΥΛΟΣ Π</t>
  </si>
  <si>
    <t>ΚΙΜΟΓΛΟΥ Ε</t>
  </si>
  <si>
    <t>ΚΟΣΚΙΝΑΣ Ι</t>
  </si>
  <si>
    <t>ΚΟΥΜΑΝΤΑΣ Κ</t>
  </si>
  <si>
    <t>ΚΡΑΝΙΩΤΗ Σ</t>
  </si>
  <si>
    <t>ΛΑΛΟΥΜΗΣ Λ</t>
  </si>
  <si>
    <t>ΛΑΜΠΡΟΥ Μ</t>
  </si>
  <si>
    <t>ΛΙΓΓΟΣ Ι</t>
  </si>
  <si>
    <t>ΜΟΥΡΒΑΤΗΣ Π</t>
  </si>
  <si>
    <t>ΜΠΑΡΚΑΣ Α</t>
  </si>
  <si>
    <t>ΜΠΑΤΣΙΟΣ Κ</t>
  </si>
  <si>
    <t>ΠΑΛΑΙΣΤΗ Γ</t>
  </si>
  <si>
    <t>ΠΑΛΑΙΣΤΗ Χ</t>
  </si>
  <si>
    <t>ΠΑΠΑΝΙΚΟΛΑΟΥ Γ</t>
  </si>
  <si>
    <t>ΠΑΠΑΧΡΗΣΤΟΥ Δ</t>
  </si>
  <si>
    <t>ΠΑΠΠΑΣ Α</t>
  </si>
  <si>
    <t>ΠΑΠΠΑΣ Π</t>
  </si>
  <si>
    <t>ΠΑΤΡΙΚΙΟΣ Ν</t>
  </si>
  <si>
    <t>ΠΡΙΤΣΚΑΣ Π</t>
  </si>
  <si>
    <t>ΣΑΜΑΡΑ Ε</t>
  </si>
  <si>
    <t>ΣΑΧΠΑΤΖΙΔΗΣ Γ</t>
  </si>
  <si>
    <t>ΣΙΑΠΑΤΗΣ Γ</t>
  </si>
  <si>
    <t>ΣΙΟΝΤΗ Η</t>
  </si>
  <si>
    <t>ΣΤΑΦΥΛΙΔΗΣ Α</t>
  </si>
  <si>
    <t>ΣΤΕΦΑΝΙΔΗΣ Γ</t>
  </si>
  <si>
    <t>ΤΟΥΤΟΥΚΤΣΗΣ Ε</t>
  </si>
  <si>
    <t>ΤΣΑΡΚΝΙΑΣ Π</t>
  </si>
  <si>
    <t>ΤΣΙΑΡΤΑΣ Β</t>
  </si>
  <si>
    <t>ΦΟΝΔΟΥΛΑΚΟΣ Μ</t>
  </si>
  <si>
    <t>ΧΑΤΖΗΜΕΝΤΩΡ Α</t>
  </si>
  <si>
    <t>Open</t>
  </si>
  <si>
    <t>Ανδ</t>
  </si>
  <si>
    <t>Γυν</t>
  </si>
  <si>
    <t>ΚΑΡΑΤΑΣΟΣ Κ</t>
  </si>
  <si>
    <t xml:space="preserve">Όνομα Excel αρχείου: </t>
  </si>
  <si>
    <t>Tournament ID</t>
  </si>
  <si>
    <t>group</t>
  </si>
  <si>
    <t>MStartDate</t>
  </si>
  <si>
    <t>W</t>
  </si>
  <si>
    <t>L</t>
  </si>
  <si>
    <t>ID</t>
  </si>
  <si>
    <t>name</t>
  </si>
  <si>
    <t>Dsize</t>
  </si>
  <si>
    <t>Smd16</t>
  </si>
  <si>
    <t>cmnt</t>
  </si>
  <si>
    <t>ΑΞΑΡΛΗ Ν</t>
  </si>
  <si>
    <t>ΤΖΙΓΚΟΥΝΑΚΗΣ Κ</t>
  </si>
  <si>
    <t>ΤΡΙΚΚΑ-ΨΩΜΑ Δ</t>
  </si>
  <si>
    <t>ΤΣΑΓΛΙΩΤΗΣ Ε</t>
  </si>
  <si>
    <t>row</t>
  </si>
  <si>
    <t>Id</t>
  </si>
  <si>
    <t>Union</t>
  </si>
  <si>
    <t>ΑΕ ΒΟΥΛΑΣ</t>
  </si>
  <si>
    <t>ΑΟ ΤΑΤΑΥΛΑ ΚΩΝΣΤ</t>
  </si>
  <si>
    <t>ΑΟΑ ΑΣΤΕΡΑΣ ΘΕΣ</t>
  </si>
  <si>
    <t>ΑΟΑ ΠΟΣΕΙΔΩΝ ΘΕΣ</t>
  </si>
  <si>
    <t>ΑΟΑ ΥΕΛΟΥ</t>
  </si>
  <si>
    <t>ΑΠΟ ΣΑΝΗ</t>
  </si>
  <si>
    <t>ΑΣ ΦΠ ΑΝΑΠΛΑΣΗΣ ΦΕΡΕΝΙΚΟΣ</t>
  </si>
  <si>
    <t>ΜΑΣ ΑΕΤΟΣ ΘΕΣ</t>
  </si>
  <si>
    <t>ΟΑ ΕΥΟΣΜΟΥ ΘΕΣ</t>
  </si>
  <si>
    <t>ΟΑ ΚΟΥΦΑΛΙΩΝ</t>
  </si>
  <si>
    <t>ΟΑ ΛΑΓΚΑΔΑ ΘΕΣ</t>
  </si>
  <si>
    <t>ΟΑ ΠΕΤΡΟΥΠΟΛ ΠΛΕΟΝΕΚΤΗΜΑ</t>
  </si>
  <si>
    <t>ΟΠ ΘΕΣ ΜΑΚΕΔΟΝΙΑ 92</t>
  </si>
  <si>
    <t>ΦΑ ΕΚΑΛΗΣ ΛΟΥΜΠΙΕ</t>
  </si>
  <si>
    <t>ΦΟ ΝΑΥΠΑΚΤΟΥ ΟΜΟΝΟΙΑ</t>
  </si>
  <si>
    <t>key</t>
  </si>
  <si>
    <t>Ε1S-12-1st</t>
  </si>
  <si>
    <t>Ε1S-12-2nd</t>
  </si>
  <si>
    <t>Ε1S-12-3_4</t>
  </si>
  <si>
    <t>Ε1S-12-5_8</t>
  </si>
  <si>
    <t>Ε1S-12-9_16</t>
  </si>
  <si>
    <t>Ε1S-12-17_32</t>
  </si>
  <si>
    <t>Ε1S-12-33_64</t>
  </si>
  <si>
    <t>Ε1S-12-q128</t>
  </si>
  <si>
    <t>Ε1S-12-q256</t>
  </si>
  <si>
    <t>Ε1S-12-wo</t>
  </si>
  <si>
    <t>Ε1D-12-1st</t>
  </si>
  <si>
    <t>Ε1D-12-2nd</t>
  </si>
  <si>
    <t>Ε1D-12-3_4</t>
  </si>
  <si>
    <t>Ε1D-12-5_8</t>
  </si>
  <si>
    <t>Ε1D-12-9_16</t>
  </si>
  <si>
    <t>Ε1D-12-17_32</t>
  </si>
  <si>
    <t>Ε1D-12-wo</t>
  </si>
  <si>
    <t>Ε1S-14-1st</t>
  </si>
  <si>
    <t>Ε1S-14-2nd</t>
  </si>
  <si>
    <t>Ε1S-14-3_4</t>
  </si>
  <si>
    <t>Ε1S-14-5_8</t>
  </si>
  <si>
    <t>Ε1S-14-9_16</t>
  </si>
  <si>
    <t>Ε1S-14-17_32</t>
  </si>
  <si>
    <t>Ε1S-14-33_64</t>
  </si>
  <si>
    <t>Ε1S-14-q128</t>
  </si>
  <si>
    <t>Ε1S-14-q256</t>
  </si>
  <si>
    <t>Ε1S-14-wo</t>
  </si>
  <si>
    <t>Ε1D-14-1st</t>
  </si>
  <si>
    <t>Ε1D-14-2nd</t>
  </si>
  <si>
    <t>Ε1D-14-3_4</t>
  </si>
  <si>
    <t>Ε1D-14-5_8</t>
  </si>
  <si>
    <t>Ε1D-14-9_16</t>
  </si>
  <si>
    <t>Ε1D-14-17_32</t>
  </si>
  <si>
    <t>Ε1D-14-wo</t>
  </si>
  <si>
    <t>Ε1S-16-1st</t>
  </si>
  <si>
    <t>Ε1S-16-2nd</t>
  </si>
  <si>
    <t>Ε1S-16-3_4</t>
  </si>
  <si>
    <t>Ε1S-16-5_8</t>
  </si>
  <si>
    <t>Ε1S-16-9_16</t>
  </si>
  <si>
    <t>Ε1S-16-17_32</t>
  </si>
  <si>
    <t>Ε1S-16-33_64</t>
  </si>
  <si>
    <t>Ε1S-16-q128</t>
  </si>
  <si>
    <t>Ε1S-16-q256</t>
  </si>
  <si>
    <t>Ε1S-16-wo</t>
  </si>
  <si>
    <t>Ε1D-16-1st</t>
  </si>
  <si>
    <t>Ε1D-16-2nd</t>
  </si>
  <si>
    <t>Ε1D-16-3_4</t>
  </si>
  <si>
    <t>Ε1D-16-5_8</t>
  </si>
  <si>
    <t>Ε1D-16-9_16</t>
  </si>
  <si>
    <t>Ε1D-16-17_32</t>
  </si>
  <si>
    <t>Ε1D-16-wo</t>
  </si>
  <si>
    <t>Ε1S-18-1st</t>
  </si>
  <si>
    <t>Ε1S-18-2nd</t>
  </si>
  <si>
    <t>Ε1S-18-3_4</t>
  </si>
  <si>
    <t>Ε1S-18-5_8</t>
  </si>
  <si>
    <t>Ε1S-18-9_16</t>
  </si>
  <si>
    <t>Ε1S-18-17_32</t>
  </si>
  <si>
    <t>Ε1S-18-33_64</t>
  </si>
  <si>
    <t>Ε1S-18-q128</t>
  </si>
  <si>
    <t>Ε1S-18-q256</t>
  </si>
  <si>
    <t>Ε1S-18-wo</t>
  </si>
  <si>
    <t>Ε1D-18-1st</t>
  </si>
  <si>
    <t>Ε1D-18-2nd</t>
  </si>
  <si>
    <t>Ε1D-18-3_4</t>
  </si>
  <si>
    <t>Ε1D-18-5_8</t>
  </si>
  <si>
    <t>Ε1D-18-9_16</t>
  </si>
  <si>
    <t>Ε1D-18-wo</t>
  </si>
  <si>
    <t>Ε1D-18-17_32</t>
  </si>
  <si>
    <t>Ε2S-12-1st</t>
  </si>
  <si>
    <t>Ε2S-12-2nd</t>
  </si>
  <si>
    <t>Ε2S-12-3_4</t>
  </si>
  <si>
    <t>Ε2S-12-5_8</t>
  </si>
  <si>
    <t>Ε2S-12-9_16</t>
  </si>
  <si>
    <t>Ε2S-12-17_32</t>
  </si>
  <si>
    <t>Ε2S-12-33_64</t>
  </si>
  <si>
    <t>Ε2S-12-q128</t>
  </si>
  <si>
    <t>Ε2S-12-q256</t>
  </si>
  <si>
    <t>Ε2S-12-wo</t>
  </si>
  <si>
    <t>Ε2D-12-1st</t>
  </si>
  <si>
    <t>Ε2D-12-2nd</t>
  </si>
  <si>
    <t>Ε2D-12-3_4</t>
  </si>
  <si>
    <t>Ε2D-12-5_8</t>
  </si>
  <si>
    <t>Ε2D-12-9_16</t>
  </si>
  <si>
    <t>Ε2D-12-17_32</t>
  </si>
  <si>
    <t>Ε2D-12-wo</t>
  </si>
  <si>
    <t>Ε2S-14-1st</t>
  </si>
  <si>
    <t>Ε2S-14-2nd</t>
  </si>
  <si>
    <t>Ε2S-14-3_4</t>
  </si>
  <si>
    <t>Ε2S-14-5_8</t>
  </si>
  <si>
    <t>Ε2S-14-9_16</t>
  </si>
  <si>
    <t>Ε2S-14-17_32</t>
  </si>
  <si>
    <t>Ε2S-14-33_64</t>
  </si>
  <si>
    <t>Ε2S-14-q128</t>
  </si>
  <si>
    <t>Ε2S-14-q256</t>
  </si>
  <si>
    <t>Ε2S-14-wo</t>
  </si>
  <si>
    <t>Ε2D-14-1st</t>
  </si>
  <si>
    <t>Ε2D-14-2nd</t>
  </si>
  <si>
    <t>Ε2D-14-3_4</t>
  </si>
  <si>
    <t>Ε2D-14-5_8</t>
  </si>
  <si>
    <t>Ε2D-14-9_16</t>
  </si>
  <si>
    <t>Ε2D-14-17_32</t>
  </si>
  <si>
    <t>Ε2D-14-wo</t>
  </si>
  <si>
    <t>Ε2S-16-1st</t>
  </si>
  <si>
    <t>Ε2S-16-2nd</t>
  </si>
  <si>
    <t>Ε2S-16-3_4</t>
  </si>
  <si>
    <t>Ε2S-16-5_8</t>
  </si>
  <si>
    <t>Ε2S-16-9_16</t>
  </si>
  <si>
    <t>Ε2S-16-17_32</t>
  </si>
  <si>
    <t>Ε2S-16-33_64</t>
  </si>
  <si>
    <t>Ε2S-16-q128</t>
  </si>
  <si>
    <t>Ε2S-16-q256</t>
  </si>
  <si>
    <t>Ε2S-16-wo</t>
  </si>
  <si>
    <t>Ε2D-16-1st</t>
  </si>
  <si>
    <t>Ε2D-16-2nd</t>
  </si>
  <si>
    <t>Ε2D-16-3_4</t>
  </si>
  <si>
    <t>Ε2D-16-5_8</t>
  </si>
  <si>
    <t>Ε2D-16-9_16</t>
  </si>
  <si>
    <t>Ε2D-16-17_32</t>
  </si>
  <si>
    <t>Ε2D-16-wo</t>
  </si>
  <si>
    <t>Ε2S-18-17_32</t>
  </si>
  <si>
    <t>Ε2S-18-1st</t>
  </si>
  <si>
    <t>Ε2S-18-2nd</t>
  </si>
  <si>
    <t>Ε2S-18-3_4</t>
  </si>
  <si>
    <t>Ε2S-18-33_64</t>
  </si>
  <si>
    <t>Ε2S-18-5_8</t>
  </si>
  <si>
    <t>Ε2S-18-9_16</t>
  </si>
  <si>
    <t>Ε2S-18-q128</t>
  </si>
  <si>
    <t>Ε2S-18-q256</t>
  </si>
  <si>
    <t>Ε2S-18-wo</t>
  </si>
  <si>
    <t>Ε3S-12-1st</t>
  </si>
  <si>
    <t>Ε3S-12-2nd</t>
  </si>
  <si>
    <t>Ε3S-12-3_4</t>
  </si>
  <si>
    <t>Ε3S-12-5_8</t>
  </si>
  <si>
    <t>Ε3S-12-9_16</t>
  </si>
  <si>
    <t>Ε3S-12-17_32</t>
  </si>
  <si>
    <t>Ε3S-12-33_64</t>
  </si>
  <si>
    <t>Ε3S-12-q128</t>
  </si>
  <si>
    <t>Ε3S-12-q256</t>
  </si>
  <si>
    <t>Ε3S-12-wo</t>
  </si>
  <si>
    <t>Ε3S-14-1st</t>
  </si>
  <si>
    <t>Ε3S-14-2nd</t>
  </si>
  <si>
    <t>Ε3S-14-3_4</t>
  </si>
  <si>
    <t>Ε3S-14-5_8</t>
  </si>
  <si>
    <t>Ε3S-14-9_16</t>
  </si>
  <si>
    <t>Ε3S-14-17_32</t>
  </si>
  <si>
    <t>Ε3S-14-33_64</t>
  </si>
  <si>
    <t>Ε3S-14-q128</t>
  </si>
  <si>
    <t>Ε3S-14-q256</t>
  </si>
  <si>
    <t>Ε3S-14-wo</t>
  </si>
  <si>
    <t>Ε3S-16-1st</t>
  </si>
  <si>
    <t>Ε3S-16-2nd</t>
  </si>
  <si>
    <t>Ε3S-16-3_4</t>
  </si>
  <si>
    <t>Ε3S-16-5_8</t>
  </si>
  <si>
    <t>Ε3S-16-9_16</t>
  </si>
  <si>
    <t>Ε3S-16-17_32</t>
  </si>
  <si>
    <t>Ε3S-16-33_64</t>
  </si>
  <si>
    <t>Ε3S-16-q128</t>
  </si>
  <si>
    <t>Ε3S-16-q256</t>
  </si>
  <si>
    <t>Ε3S-16-wo</t>
  </si>
  <si>
    <t>Ε3S-18-17_32</t>
  </si>
  <si>
    <t>Ε3S-18-1st</t>
  </si>
  <si>
    <t>Ε3S-18-2nd</t>
  </si>
  <si>
    <t>Ε3S-18-3_4</t>
  </si>
  <si>
    <t>Ε3S-18-33_64</t>
  </si>
  <si>
    <t>Ε3S-18-5_8</t>
  </si>
  <si>
    <t>Ε3S-18-9_16</t>
  </si>
  <si>
    <t>Ε3S-18-q128</t>
  </si>
  <si>
    <t>Ε3S-18-q256</t>
  </si>
  <si>
    <t>Ε3S-18-wo</t>
  </si>
  <si>
    <t>Ε4S-12-1st</t>
  </si>
  <si>
    <t>Ε4S-12-2nd</t>
  </si>
  <si>
    <t>Ε4S-12-3_4</t>
  </si>
  <si>
    <t>Ε4S-12-5_8</t>
  </si>
  <si>
    <t>Ε4S-12-9_16</t>
  </si>
  <si>
    <t>Ε4S-12-17_32</t>
  </si>
  <si>
    <t>Ε4S-12-33_64</t>
  </si>
  <si>
    <t>Ε4S-12-65_128</t>
  </si>
  <si>
    <t>Ε4S-12-q128</t>
  </si>
  <si>
    <t>Ε4S-12-q256</t>
  </si>
  <si>
    <t>Ε4S-12-wo</t>
  </si>
  <si>
    <t>Ε4S-14-1st</t>
  </si>
  <si>
    <t>Ε4S-14-2nd</t>
  </si>
  <si>
    <t>Ε4S-14-3_4</t>
  </si>
  <si>
    <t>Ε4S-14-5_8</t>
  </si>
  <si>
    <t>Ε4S-14-9_16</t>
  </si>
  <si>
    <t>Ε4S-14-17_32</t>
  </si>
  <si>
    <t>Ε4S-14-33_64</t>
  </si>
  <si>
    <t>Ε4S-14-65_128</t>
  </si>
  <si>
    <t>Ε4S-14-q128</t>
  </si>
  <si>
    <t>Ε4S-14-q256</t>
  </si>
  <si>
    <t>Ε4S-14-wo</t>
  </si>
  <si>
    <t>Ε4S-16-1st</t>
  </si>
  <si>
    <t>Ε4S-16-2nd</t>
  </si>
  <si>
    <t>Ε4S-16-3_4</t>
  </si>
  <si>
    <t>Ε4S-16-5_8</t>
  </si>
  <si>
    <t>Ε4S-16-9_16</t>
  </si>
  <si>
    <t>Ε4S-16-17_32</t>
  </si>
  <si>
    <t>Ε4S-16-33_64</t>
  </si>
  <si>
    <t>Ε4S-16-65_128</t>
  </si>
  <si>
    <t>Ε4S-16-q128</t>
  </si>
  <si>
    <t>Ε4S-16-q256</t>
  </si>
  <si>
    <t>Ε4S-16-wo</t>
  </si>
  <si>
    <t>Ε4S-18-17_32</t>
  </si>
  <si>
    <t>Ε4S-18-1st</t>
  </si>
  <si>
    <t>Ε4S-18-2nd</t>
  </si>
  <si>
    <t>Ε4S-18-3_4</t>
  </si>
  <si>
    <t>Ε4S-18-33_64</t>
  </si>
  <si>
    <t>Ε4S-18-5_8</t>
  </si>
  <si>
    <t>Ε4S-18-9_16</t>
  </si>
  <si>
    <t>Ε4S-18-q128</t>
  </si>
  <si>
    <t>Ε4S-18-q256</t>
  </si>
  <si>
    <t>Ε4S-18-wo</t>
  </si>
  <si>
    <t>ΠανS-12-1st</t>
  </si>
  <si>
    <t>ΠανS-12-2nd</t>
  </si>
  <si>
    <t>ΠανS-12-3_4</t>
  </si>
  <si>
    <t>ΠανS-12-5_8</t>
  </si>
  <si>
    <t>ΠανS-12-9_16</t>
  </si>
  <si>
    <t>ΠανS-12-17_32</t>
  </si>
  <si>
    <t>ΠανS-12-33_64</t>
  </si>
  <si>
    <t>ΠανS-12-q128</t>
  </si>
  <si>
    <t>ΠανS-12-q256</t>
  </si>
  <si>
    <t>ΠανS-12-wo</t>
  </si>
  <si>
    <t>ΠανD-12-1st</t>
  </si>
  <si>
    <t>ΠανD-12-2nd</t>
  </si>
  <si>
    <t>ΠανD-12-3_4</t>
  </si>
  <si>
    <t>ΠανD-12-5_8</t>
  </si>
  <si>
    <t>ΠανD-12-9_16</t>
  </si>
  <si>
    <t>ΠανD-12-17_32</t>
  </si>
  <si>
    <t>ΠανD-12-wo</t>
  </si>
  <si>
    <t>ΠανS-14-1st</t>
  </si>
  <si>
    <t>ΠανS-14-2nd</t>
  </si>
  <si>
    <t>ΠανS-14-3_4</t>
  </si>
  <si>
    <t>ΠανS-14-5_8</t>
  </si>
  <si>
    <t>ΠανS-14-9_16</t>
  </si>
  <si>
    <t>ΠανS-14-17_32</t>
  </si>
  <si>
    <t>ΠανS-14-33_64</t>
  </si>
  <si>
    <t>ΠανS-14-q128</t>
  </si>
  <si>
    <t>ΠανS-14-q256</t>
  </si>
  <si>
    <t>ΠανS-14-wo</t>
  </si>
  <si>
    <t>ΠανS-16-1st</t>
  </si>
  <si>
    <t>ΠανS-16-2nd</t>
  </si>
  <si>
    <t>ΠανS-16-3_4</t>
  </si>
  <si>
    <t>ΠανS-16-5_8</t>
  </si>
  <si>
    <t>ΠανS-16-9_16</t>
  </si>
  <si>
    <t>ΠανS-16-17_32</t>
  </si>
  <si>
    <t>ΠανS-16-33_64</t>
  </si>
  <si>
    <t>ΠανS-16-q128</t>
  </si>
  <si>
    <t>ΠανS-16-q256</t>
  </si>
  <si>
    <t>ΠανS-16-wo</t>
  </si>
  <si>
    <t>ΠανD-16-1st</t>
  </si>
  <si>
    <t>ΠανD-16-2nd</t>
  </si>
  <si>
    <t>ΠανD-16-3_4</t>
  </si>
  <si>
    <t>ΠανD-16-5_8</t>
  </si>
  <si>
    <t>ΠανD-16-9_16</t>
  </si>
  <si>
    <t>ΠανD-16-17_32</t>
  </si>
  <si>
    <t>ΠανD-16-wo</t>
  </si>
  <si>
    <t>ΠανS-18-1st</t>
  </si>
  <si>
    <t>ΠανS-18-2nd</t>
  </si>
  <si>
    <t>ΠανS-18-3_4</t>
  </si>
  <si>
    <t>ΠανS-18-5_8</t>
  </si>
  <si>
    <t>ΠανS-18-9_16</t>
  </si>
  <si>
    <t>ΠανS-18-17_32</t>
  </si>
  <si>
    <t>ΠανS-18-33_64</t>
  </si>
  <si>
    <t>ΠανS-18-q128</t>
  </si>
  <si>
    <t>ΠανS-18-q256</t>
  </si>
  <si>
    <t>ΠανS-18-wo</t>
  </si>
  <si>
    <t>ΠανD-18-1st</t>
  </si>
  <si>
    <t>ΠανD-18-2nd</t>
  </si>
  <si>
    <t>ΠανD-18-3_4</t>
  </si>
  <si>
    <t>ΠανD-18-5_8</t>
  </si>
  <si>
    <t>ΠανD-18-9_16</t>
  </si>
  <si>
    <t>ΠανD-18-17_32</t>
  </si>
  <si>
    <t>Mas-12-1st</t>
  </si>
  <si>
    <t>Mas-12-2nd</t>
  </si>
  <si>
    <t>Mas-12-3ος</t>
  </si>
  <si>
    <t>Mas-12-4ος</t>
  </si>
  <si>
    <t>Mas-12-5ος</t>
  </si>
  <si>
    <t>Mas-12-6ος</t>
  </si>
  <si>
    <t>Mas-12-7ος</t>
  </si>
  <si>
    <t>Mas-12-8ος</t>
  </si>
  <si>
    <t>Mas-12-wo</t>
  </si>
  <si>
    <t>Mas-14-1st</t>
  </si>
  <si>
    <t>Mas-14-2nd</t>
  </si>
  <si>
    <t>Mas-14-3ος</t>
  </si>
  <si>
    <t>Mas-14-4ος</t>
  </si>
  <si>
    <t>Mas-14-5ος</t>
  </si>
  <si>
    <t>Mas-14-6ος</t>
  </si>
  <si>
    <t>Mas-14-7ος</t>
  </si>
  <si>
    <t>Mas-14-8ος</t>
  </si>
  <si>
    <t>Mas-14-wo</t>
  </si>
  <si>
    <t>Mas-16-1st</t>
  </si>
  <si>
    <t>Mas-16-2nd</t>
  </si>
  <si>
    <t>Mas-16-3ος</t>
  </si>
  <si>
    <t>Mas-16-4ος</t>
  </si>
  <si>
    <t>Mas-16-5ος</t>
  </si>
  <si>
    <t>Mas-16-6ος</t>
  </si>
  <si>
    <t>Mas-16-7ος</t>
  </si>
  <si>
    <t>Mas-16-8ος</t>
  </si>
  <si>
    <t>Mas-16-wo</t>
  </si>
  <si>
    <t>Mas-18-1st</t>
  </si>
  <si>
    <t>Mas-18-2nd</t>
  </si>
  <si>
    <t>Mas-18-3ος</t>
  </si>
  <si>
    <t>Mas-18-4ος</t>
  </si>
  <si>
    <t>Mas-18-5ος</t>
  </si>
  <si>
    <t>Mas-18-6ος</t>
  </si>
  <si>
    <t>Mas-18-7ος</t>
  </si>
  <si>
    <t>Mas-18-8ος</t>
  </si>
  <si>
    <t>Mas-18-wo</t>
  </si>
  <si>
    <t>Men-Women</t>
  </si>
  <si>
    <t>RankKey</t>
  </si>
  <si>
    <t>από values</t>
  </si>
  <si>
    <t>alt</t>
  </si>
  <si>
    <t>Q</t>
  </si>
  <si>
    <t>LL</t>
  </si>
  <si>
    <t>17_32</t>
  </si>
  <si>
    <t xml:space="preserve">Θέσεις seeded: </t>
  </si>
  <si>
    <t xml:space="preserve">Χωρίς νίκη βαθμοί γύρου: </t>
  </si>
  <si>
    <t>KEY TourDetails</t>
  </si>
  <si>
    <t>Date</t>
  </si>
  <si>
    <t>Group</t>
  </si>
  <si>
    <t>S</t>
  </si>
  <si>
    <t>D</t>
  </si>
  <si>
    <t>Tour lookup</t>
  </si>
  <si>
    <t>Draw16_S</t>
  </si>
  <si>
    <t>Ημιτελ</t>
  </si>
  <si>
    <t>R08</t>
  </si>
  <si>
    <t>R16</t>
  </si>
  <si>
    <t>Singles</t>
  </si>
  <si>
    <t xml:space="preserve"> msg </t>
  </si>
  <si>
    <t>Ε1S-12-q8</t>
  </si>
  <si>
    <t>Ε1S-12-q16</t>
  </si>
  <si>
    <t>Ε1S-12-q8/2</t>
  </si>
  <si>
    <t>Ε1S-12-q32</t>
  </si>
  <si>
    <t>Ε1S-12-q</t>
  </si>
  <si>
    <t>Ε1S-12-q64</t>
  </si>
  <si>
    <t>Ε1S-14-q8</t>
  </si>
  <si>
    <t>Ε1S-14-q16</t>
  </si>
  <si>
    <t>Ε1S-14-q8/2</t>
  </si>
  <si>
    <t>Ε1S-14-q32</t>
  </si>
  <si>
    <t>Ε1S-14-q</t>
  </si>
  <si>
    <t>Ε1S-14-q64</t>
  </si>
  <si>
    <t>Ε1S-16-q8</t>
  </si>
  <si>
    <t>Ε1S-16-q16</t>
  </si>
  <si>
    <t>Ε1S-16-q8/2</t>
  </si>
  <si>
    <t>Ε1S-16-q32</t>
  </si>
  <si>
    <t>Ε1S-16-q</t>
  </si>
  <si>
    <t>Ε1S-16-q64</t>
  </si>
  <si>
    <t>Ε1S-18-q8</t>
  </si>
  <si>
    <t>Ε1S-18-q16</t>
  </si>
  <si>
    <t>Ε1S-18-q8/2</t>
  </si>
  <si>
    <t>Ε1S-18-q32</t>
  </si>
  <si>
    <t>Ε1S-18-q</t>
  </si>
  <si>
    <t>Ε1S-18-q64</t>
  </si>
  <si>
    <t>Ε2S-12-q8</t>
  </si>
  <si>
    <t>Ε2S-12-q16</t>
  </si>
  <si>
    <t>Ε2S-12-q8/2</t>
  </si>
  <si>
    <t>Ε2S-12-q32</t>
  </si>
  <si>
    <t>Ε2S-12-q</t>
  </si>
  <si>
    <t>Ε2S-12-q64</t>
  </si>
  <si>
    <t>Ε2S-14-q8</t>
  </si>
  <si>
    <t>Ε2S-14-q16</t>
  </si>
  <si>
    <t>Ε2S-14-q8/2</t>
  </si>
  <si>
    <t>Ε2S-14-q32</t>
  </si>
  <si>
    <t>Ε2S-14-q</t>
  </si>
  <si>
    <t>Ε2S-14-q64</t>
  </si>
  <si>
    <t>Ε2S-16-q8</t>
  </si>
  <si>
    <t>Ε2S-16-q16</t>
  </si>
  <si>
    <t>Ε2S-16-q8/2</t>
  </si>
  <si>
    <t>Ε2S-16-q32</t>
  </si>
  <si>
    <t>Ε2S-16-q</t>
  </si>
  <si>
    <t>Ε2S-16-q64</t>
  </si>
  <si>
    <t>Ε2S-18-q8</t>
  </si>
  <si>
    <t>Ε2S-18-q8/2</t>
  </si>
  <si>
    <t>Ε2S-18-q16</t>
  </si>
  <si>
    <t>Ε2S-18-q32</t>
  </si>
  <si>
    <t>Ε2S-18-q64</t>
  </si>
  <si>
    <t>Ε3S-12-q8</t>
  </si>
  <si>
    <t>Ε3S-12-q16</t>
  </si>
  <si>
    <t>Ε3S-12-q32</t>
  </si>
  <si>
    <t>Ε3S-12-q64</t>
  </si>
  <si>
    <t>Ε3S-14-q8</t>
  </si>
  <si>
    <t>Ε3S-14-q16</t>
  </si>
  <si>
    <t>Ε3S-14-q32</t>
  </si>
  <si>
    <t>Ε3S-14-q64</t>
  </si>
  <si>
    <t>Ε3S-16-q8</t>
  </si>
  <si>
    <t>Ε3S-16-q16</t>
  </si>
  <si>
    <t>Ε3S-16-q32</t>
  </si>
  <si>
    <t>Ε3S-16-q64</t>
  </si>
  <si>
    <t>Ε3S-18-q8</t>
  </si>
  <si>
    <t>Ε3S-18-q16</t>
  </si>
  <si>
    <t>Ε3S-18-q32</t>
  </si>
  <si>
    <t>Ε3S-18-q64</t>
  </si>
  <si>
    <t>Ε4S-12-q8</t>
  </si>
  <si>
    <t>Ε4S-12-q16</t>
  </si>
  <si>
    <t>Ε4S-12-q32</t>
  </si>
  <si>
    <t>Ε4S-12-q64</t>
  </si>
  <si>
    <t>Ε4S-14-q8</t>
  </si>
  <si>
    <t>Ε4S-14-q16</t>
  </si>
  <si>
    <t>Ε4S-14-q32</t>
  </si>
  <si>
    <t>Ε4S-14-q64</t>
  </si>
  <si>
    <t>Ε4S-16-q8</t>
  </si>
  <si>
    <t>Ε4S-16-q16</t>
  </si>
  <si>
    <t>Ε4S-16-q32</t>
  </si>
  <si>
    <t>Ε4S-16-q64</t>
  </si>
  <si>
    <t>Ε4S-18-q8</t>
  </si>
  <si>
    <t>Ε4S-18-q16</t>
  </si>
  <si>
    <t>Ε4S-18-q32</t>
  </si>
  <si>
    <t>Ε4S-18-q64</t>
  </si>
  <si>
    <t>ΠανS-12-q16</t>
  </si>
  <si>
    <t>ΠανS-12-q32</t>
  </si>
  <si>
    <t>ΠανS-12-q64</t>
  </si>
  <si>
    <t>ΠανS-12-q16/2</t>
  </si>
  <si>
    <t>ΠανS-12-q</t>
  </si>
  <si>
    <t>ΠανS-12-q8</t>
  </si>
  <si>
    <t>ΠανD-12-q</t>
  </si>
  <si>
    <t>ΠανD-12-q8</t>
  </si>
  <si>
    <t>ΠανD-12-q16</t>
  </si>
  <si>
    <t>ΠανS-14-q16</t>
  </si>
  <si>
    <t>ΠανS-14-q32</t>
  </si>
  <si>
    <t>ΠανS-14-q64</t>
  </si>
  <si>
    <t>ΠανS-14-q16/2</t>
  </si>
  <si>
    <t>ΠανS-14-q</t>
  </si>
  <si>
    <t>ΠανS-14-q8</t>
  </si>
  <si>
    <t>ΠανD-14-1st</t>
  </si>
  <si>
    <t>ΠανD-14-2nd</t>
  </si>
  <si>
    <t>ΠανD-14-3_4</t>
  </si>
  <si>
    <t>ΠανD-14-5_8</t>
  </si>
  <si>
    <t>ΠανD-14-9_16</t>
  </si>
  <si>
    <t>ΠανD-14-17_32</t>
  </si>
  <si>
    <t>ΠανD-14-q</t>
  </si>
  <si>
    <t>ΠανD-14-q8</t>
  </si>
  <si>
    <t>ΠανD-14-q16</t>
  </si>
  <si>
    <t>ΠανD-14-wo</t>
  </si>
  <si>
    <t>ΠανS-16-q16</t>
  </si>
  <si>
    <t>ΠανS-16-q32</t>
  </si>
  <si>
    <t>ΠανS-16-q64</t>
  </si>
  <si>
    <t>ΠανS-16-q16/2</t>
  </si>
  <si>
    <t>ΠανS-16-q</t>
  </si>
  <si>
    <t>ΠανS-16-q8</t>
  </si>
  <si>
    <t>ΠανD-16-q</t>
  </si>
  <si>
    <t>ΠανD-16-q8</t>
  </si>
  <si>
    <t>ΠανD-16-q16</t>
  </si>
  <si>
    <t>ΠανS-18-q16</t>
  </si>
  <si>
    <t>ΠανS-18-q32</t>
  </si>
  <si>
    <t>ΠανS-18-q64</t>
  </si>
  <si>
    <t>ΠανS-18-q16/2</t>
  </si>
  <si>
    <t>ΠανS-18-q</t>
  </si>
  <si>
    <t>ΠανS-18-q8</t>
  </si>
  <si>
    <t>ΠανD-18-q</t>
  </si>
  <si>
    <t>ΠανD-18-q8</t>
  </si>
  <si>
    <t>ΠανD-18-q16</t>
  </si>
  <si>
    <t>ΠανD-12-q32</t>
  </si>
  <si>
    <t>ΠανD-12-q64</t>
  </si>
  <si>
    <t>ΠανD-12-q128</t>
  </si>
  <si>
    <t>ΠανD-14-q32</t>
  </si>
  <si>
    <t>ΠανD-14-q64</t>
  </si>
  <si>
    <t>ΠανD-14-q128</t>
  </si>
  <si>
    <t>ΠανD-16-q32</t>
  </si>
  <si>
    <t>ΠανD-16-q64</t>
  </si>
  <si>
    <t>ΠανD-16-q128</t>
  </si>
  <si>
    <t>ΠανD-18-q32</t>
  </si>
  <si>
    <t>ΠανD-18-q64</t>
  </si>
  <si>
    <t>ΠανD-18-q128</t>
  </si>
  <si>
    <t>ΠανD-18-wo</t>
  </si>
  <si>
    <t>DQ</t>
  </si>
  <si>
    <t>WPlayerCode</t>
  </si>
  <si>
    <t>LPlayerCode</t>
  </si>
  <si>
    <t>Score</t>
  </si>
  <si>
    <t>WRow</t>
  </si>
  <si>
    <t>LRow</t>
  </si>
  <si>
    <t>WSeed</t>
  </si>
  <si>
    <t>LSeed</t>
  </si>
  <si>
    <t xml:space="preserve"> PlayerCode</t>
  </si>
  <si>
    <t>Round</t>
  </si>
  <si>
    <t>Wins</t>
  </si>
  <si>
    <t>Matches</t>
  </si>
  <si>
    <t>PtsQ</t>
  </si>
  <si>
    <t>PtsM</t>
  </si>
  <si>
    <t>ΠανΑΓ</t>
  </si>
  <si>
    <t>OpenΑΓ</t>
  </si>
  <si>
    <t>ΠανΑΓS-1st</t>
  </si>
  <si>
    <t>ΠανΑΓS-2nd</t>
  </si>
  <si>
    <t>ΠανΑΓS-3_4</t>
  </si>
  <si>
    <t>ΠανΑΓS-5_8</t>
  </si>
  <si>
    <t>ΠανΑΓS-9_16</t>
  </si>
  <si>
    <t>ΠανΑΓS-17_32</t>
  </si>
  <si>
    <t>ΠανΑΓS-33_64</t>
  </si>
  <si>
    <t>ΠανΑΓS-Q2</t>
  </si>
  <si>
    <t>ΠανΑΓS-Q1</t>
  </si>
  <si>
    <t>OpenΑΓS-1st</t>
  </si>
  <si>
    <t>OpenΑΓS-2nd</t>
  </si>
  <si>
    <t>OpenΑΓS-3_4</t>
  </si>
  <si>
    <t>OpenΑΓS-5_8</t>
  </si>
  <si>
    <t>OpenΑΓS-9_16</t>
  </si>
  <si>
    <t>OpenΑΓS-17_32</t>
  </si>
  <si>
    <t>OpenΑΓS-33_64</t>
  </si>
  <si>
    <t>OpenΑΓS-Q2</t>
  </si>
  <si>
    <t>OpenΑΓS-Q1</t>
  </si>
  <si>
    <t>ΠανΑΓS-</t>
  </si>
  <si>
    <t>OpenΑΓS-</t>
  </si>
  <si>
    <t>ΠανΑΓD-1st</t>
  </si>
  <si>
    <t>ΠανΑΓD-2nd</t>
  </si>
  <si>
    <t>ΠανΑΓD-3_4</t>
  </si>
  <si>
    <t>ΠανΑΓD-5_8</t>
  </si>
  <si>
    <t>ΠανΑΓD-9_16</t>
  </si>
  <si>
    <t>ΠανΑΓD-17_32</t>
  </si>
  <si>
    <t>ΠανΑΓD-33_64</t>
  </si>
  <si>
    <t>ΠανΑΓD-Q1</t>
  </si>
  <si>
    <t>ΠανΑΓD-Q2</t>
  </si>
  <si>
    <t>OpenΑΓD-1st</t>
  </si>
  <si>
    <t>OpenΑΓD-2nd</t>
  </si>
  <si>
    <t>OpenΑΓD-3_4</t>
  </si>
  <si>
    <t>OpenΑΓD-5_8</t>
  </si>
  <si>
    <t>OpenΑΓD-9_16</t>
  </si>
  <si>
    <t>OpenΑΓD-17_32</t>
  </si>
  <si>
    <t>OpenΑΓD-33_64</t>
  </si>
  <si>
    <t>OpenΑΓD-Q1</t>
  </si>
  <si>
    <t>OpenΑΓD-Q2</t>
  </si>
  <si>
    <t>ΠανΑΓD-</t>
  </si>
  <si>
    <t>OpenΑΓD-</t>
  </si>
  <si>
    <t>Ε2S-18-q</t>
  </si>
  <si>
    <t>Ε2D-18-1st</t>
  </si>
  <si>
    <t>Ε2D-18-2nd</t>
  </si>
  <si>
    <t>Ε2D-18-3_4</t>
  </si>
  <si>
    <t>Ε2D-18-5_8</t>
  </si>
  <si>
    <t>Ε2D-18-9_16</t>
  </si>
  <si>
    <t>Ε2D-18-wo</t>
  </si>
  <si>
    <t>Ε2D-18-17_32</t>
  </si>
  <si>
    <t>Ε3S-12-65_128</t>
  </si>
  <si>
    <t>Ε3S-14-65_128</t>
  </si>
  <si>
    <t>Ε3S-16-65_128</t>
  </si>
  <si>
    <t>ΠανS-12-65_128</t>
  </si>
  <si>
    <t>ΠανD-12-33_64</t>
  </si>
  <si>
    <t>ΠανS-14-65_128</t>
  </si>
  <si>
    <t>ΠανD-14-33_64</t>
  </si>
  <si>
    <t>ΠανS-16-65_128</t>
  </si>
  <si>
    <t>ΠανD-16-33_64</t>
  </si>
  <si>
    <t>ΠανS-18-65_128</t>
  </si>
  <si>
    <t>ΠανD-18-33_64</t>
  </si>
  <si>
    <t>ΠανΑΓS-65_128</t>
  </si>
  <si>
    <t>OpenΑΓS-65_128</t>
  </si>
  <si>
    <t>ΠανΑΓD-65_128</t>
  </si>
  <si>
    <t>OpenΑΓD-65_128</t>
  </si>
  <si>
    <t>MatcheNames</t>
  </si>
  <si>
    <t>PlayerName 1</t>
  </si>
  <si>
    <t>PlayerName 2</t>
  </si>
  <si>
    <t>GroupID</t>
  </si>
  <si>
    <t>Α12 Δ</t>
  </si>
  <si>
    <t>Α14 Δ</t>
  </si>
  <si>
    <t>Α16 Δ</t>
  </si>
  <si>
    <t>Α18 Δ</t>
  </si>
  <si>
    <t>Κ12 Δ</t>
  </si>
  <si>
    <t>Κ14 Δ</t>
  </si>
  <si>
    <t>Κ16 Δ</t>
  </si>
  <si>
    <t>Κ18 Δ</t>
  </si>
  <si>
    <t>Μ12 Δ</t>
  </si>
  <si>
    <t>Μ14 Δ</t>
  </si>
  <si>
    <t>Μ16 Δ</t>
  </si>
  <si>
    <t>Μ18 Δ</t>
  </si>
  <si>
    <t>ΑΝΔ Δ</t>
  </si>
  <si>
    <t>ΓΥΝ Δ</t>
  </si>
  <si>
    <t>ΜΙΚΤ Α/Γ</t>
  </si>
  <si>
    <t>Ναι</t>
  </si>
  <si>
    <t>Όχι</t>
  </si>
  <si>
    <t>Age</t>
  </si>
  <si>
    <t>ΑΓΟ ΒΟΛΟΥ</t>
  </si>
  <si>
    <t>ΑΕΣΑ Φ ΚΟΥΡΟΣ</t>
  </si>
  <si>
    <t>ΑΚΑ Α ΠΑΝΤΑΛΚΗΣ</t>
  </si>
  <si>
    <t>ΑΟ ΑΘΗΝΑΪΚΗ</t>
  </si>
  <si>
    <t>ΑΟ ΑΛΦΕΙΟΣ ΕΠΙΤΑΛΙΟΥ</t>
  </si>
  <si>
    <t>ΑΟ ΑΣΤΕΡΑΣ ΗΛΙΟΥΠΟΛΗΣ</t>
  </si>
  <si>
    <t>ΑΟ ΔΑΣΟΣ ΧΑΪΔΑΡΙΟΥ</t>
  </si>
  <si>
    <t>ΑΟ ΜΑΡΚΟΠΟΥΛΟΥ</t>
  </si>
  <si>
    <t>ΑΟ ΜΟΡΤΕΡΟΥ</t>
  </si>
  <si>
    <t>ΑΟ ΝΕΟΥ ΦΑΛΗΡΟΥ</t>
  </si>
  <si>
    <t>ΑΟ ΟΛΥΜΠΙΑΔΑ ΒΥΡΩΝΑ</t>
  </si>
  <si>
    <t>ΑΟ ΠΑΡΑΔΕΙΣΟΣ ΑΜΑΡΟΥΣΙΟΥ</t>
  </si>
  <si>
    <t>ΑΟ ΠΑΡΓΑΣ</t>
  </si>
  <si>
    <t>ΑΟ ΦΟΥΡΕΣΙ ΓΛ ΝΕΡΩΝ</t>
  </si>
  <si>
    <t>ΑΟΑ ΕΛΕΥΣΙΝΑΣ</t>
  </si>
  <si>
    <t>ΑΟΑ ΚΑΒΟΥΡΙΟΥ</t>
  </si>
  <si>
    <t>ΑΟΑ ΚΑΣΤΟΡΙΑΣ</t>
  </si>
  <si>
    <t>ΑΟΑ ΚΟΖΑΝΗΣ</t>
  </si>
  <si>
    <t>ΑΟΑ ΡΕΘΥΜΝΟ ΤΚ</t>
  </si>
  <si>
    <t>ΑΟΑ Χ ΤΡΙΠΟΛΗΣ</t>
  </si>
  <si>
    <t>ΑΣ ΑΣΤΕΡΑΣ ΠΕΝΤΕΛΙΚΟΥ</t>
  </si>
  <si>
    <t>ΑΣ ΠΑΝΟΡΑΜΑ</t>
  </si>
  <si>
    <t>ΑΣ ΠΑΠΑΓΟΥ</t>
  </si>
  <si>
    <t>ΑΣ ΠΕΝΤΕΛΗΣ ΑΣΤΕΡΑΣ</t>
  </si>
  <si>
    <t>ΑΣ ΠΙΕΡΙΑ ΤΕΝΙΣ</t>
  </si>
  <si>
    <t>ΑΣΑ ΕΛΠΙΔΑ ΣΟΥΦΛΙΟΥ</t>
  </si>
  <si>
    <t>ΑΣΑ ΜΥΤΙΛΗΝΗΣ</t>
  </si>
  <si>
    <t>ΑΣΑ ΤΡΙΚΑΛΩΝ</t>
  </si>
  <si>
    <t>ΑΣΕ ΘΗΣΕΑΣ ΑΓ ΔΗΜΗΤΡΙΟΥ</t>
  </si>
  <si>
    <t>ΑΧΑΪΚΟΣ ΟΑ</t>
  </si>
  <si>
    <t>ΓΑΣ ΑΛΕΞΑΝΔΡΕΙΑ</t>
  </si>
  <si>
    <t>ΓΑΣ ΝΙΓΡΙΤΑΣ ΒΙΣΑΛΤΗΣ</t>
  </si>
  <si>
    <t>ΓΕ ΑΡΓΟΛΙΔΑΣ</t>
  </si>
  <si>
    <t>ΓΕ ΑΤΑΛΑΝΤΗΣ</t>
  </si>
  <si>
    <t>ΓΕ ΛΑΡΙΣΑΣ</t>
  </si>
  <si>
    <t>ΓΣ ΑΜΦΙΑΛΗΣ ΦΕΙΔΙΠΠΙΔΗΣ</t>
  </si>
  <si>
    <t>ΓΣ ΑΠΟΛΛΩΝ ΠΥΡΓΟΥ</t>
  </si>
  <si>
    <t>ΓΣ ΣΑΛΑΜΙΝΑΣ</t>
  </si>
  <si>
    <t>ΓΣ ΩΡΩΠΟΥ</t>
  </si>
  <si>
    <t>ΕΑΣΑ ΘΕΣΣΑΛΙΚΟΣ</t>
  </si>
  <si>
    <t>ΕΑΦΩ ΝΤΕΚΡΟΛΙ</t>
  </si>
  <si>
    <t>ΕΕΠΚΑ ΕΥΡΩΪΔΕΑ ΚΑΡΔΙΤΣΑΣ</t>
  </si>
  <si>
    <t>ΕΘΝΙΚΟΣ ΠΑΝΟΡΑΜΑΤΟΣ 2005</t>
  </si>
  <si>
    <t>ΖΑΚΥΝΘΙΝΟΣ ΑΟ</t>
  </si>
  <si>
    <t>ΗΠΕΙΡΩΤΙΚΟΣ ΣΑ ΙΩΑΝΝΙΝΩΝ</t>
  </si>
  <si>
    <t>ΙΚΑΡΟΣ Ν ΣΜΥΡΝΗΣ</t>
  </si>
  <si>
    <t>ΛΑ ΚΟΜΟΤΗΝΗΣ</t>
  </si>
  <si>
    <t>ΝΑΣΠ ΑΙΟΛΟΣ ΜΥΤΙΛΗΝΗΣ</t>
  </si>
  <si>
    <t>ΟΑ 3 ΒΗΤΑ</t>
  </si>
  <si>
    <t>ΟΑ ΑΙΓΙΟΥ</t>
  </si>
  <si>
    <t>ΟΑ ΑΤΤΙΚΑ 2016</t>
  </si>
  <si>
    <t>ΟΑ ΓΑΛΗΝΗΣ ΩΡΑΙΟΚΑΣΤΡΟΥ</t>
  </si>
  <si>
    <t>ΟΑ ΔΕΣΚΑΤΗΣ</t>
  </si>
  <si>
    <t>ΟΑ ΕΛΕΥΘΕΡΟΥΠΟΛΗΣ</t>
  </si>
  <si>
    <t>ΟΑ ΕΛΛΗΝΙΚΟΥ</t>
  </si>
  <si>
    <t>ΟΑ ΛΑΜΙΑΣ</t>
  </si>
  <si>
    <t>ΟΑ ΜΕΛΙΣΣΙΩΝ</t>
  </si>
  <si>
    <t>ΟΑ ΝΕΟΥ ΦΑΛΗΡΟΥ</t>
  </si>
  <si>
    <t>ΟΑ Ο ΦΙΛΑΘΛΟΣ</t>
  </si>
  <si>
    <t>ΟΑ ΠΑΝΟΡΑΜΑΤΟΣ</t>
  </si>
  <si>
    <t>ΟΑ ΧΡΥΣΟΥΠΟΛΗΣ</t>
  </si>
  <si>
    <t>ΟΦΑ ΜΑΚΕΔΟΝΙΑΣ ΠΗΓΑΣΟΣ</t>
  </si>
  <si>
    <t>ΠΦΟ ΡΑΧΗΣ</t>
  </si>
  <si>
    <t>ΣΟΙΣ ΝΕΑ ΠΝΟΗ</t>
  </si>
  <si>
    <t>ΣΦΑ ΧΕΡΣΟΝΗΣΟΥ</t>
  </si>
  <si>
    <t>α12</t>
  </si>
  <si>
    <t>α14</t>
  </si>
  <si>
    <t>α16</t>
  </si>
  <si>
    <t>α18</t>
  </si>
  <si>
    <t>κ12</t>
  </si>
  <si>
    <t>κ14</t>
  </si>
  <si>
    <t>κ16</t>
  </si>
  <si>
    <t>κ18</t>
  </si>
  <si>
    <t>ΑΣ ΑΝΤΙΣΦΑΙΡΙΣΗ κ ΖΩΗ</t>
  </si>
  <si>
    <t>ΟΑ κ Α ΜΑΛΙΩΝ</t>
  </si>
  <si>
    <t>ΧΡΥΣΟΣ ΟΑ</t>
  </si>
  <si>
    <t>ΚΩΣΤΙΔΟΥ Χ</t>
  </si>
  <si>
    <t>ΠΑΝΤΕΛΙΔΗΣ Σ</t>
  </si>
  <si>
    <t>ΣΙΡΠΟΣ Π</t>
  </si>
  <si>
    <t>ΤΣΑΡΚΝΙΑΣ Σ</t>
  </si>
  <si>
    <t>ΤΟΚΑΤΛΙΔΗΣ Χ</t>
  </si>
  <si>
    <t>ΚΟΤΣΑΡΙΝΗΣ Β</t>
  </si>
  <si>
    <t>ΛΑΖΑΡΙΔΗΣ Ι</t>
  </si>
  <si>
    <t>ΧΑΡΜΑΝΑΣ Α</t>
  </si>
  <si>
    <t>ΤΑΡΑΜΟΝΛΗΣ Ι</t>
  </si>
  <si>
    <t>ΒΑΛΤΑΔΩΡΟΣ Δ</t>
  </si>
  <si>
    <t>ΒΑΛΤΑΔΩΡΟΣ Μ</t>
  </si>
  <si>
    <t>TourName</t>
  </si>
  <si>
    <t>CLUBid</t>
  </si>
  <si>
    <t>CLUB</t>
  </si>
  <si>
    <t>TYPE</t>
  </si>
  <si>
    <t>GRP</t>
  </si>
  <si>
    <t>GRPid</t>
  </si>
  <si>
    <t>TDid</t>
  </si>
  <si>
    <t>ΚΟΥΚΟΥΒΙΤΑΚΗ Γ</t>
  </si>
  <si>
    <t>ΣΠΑΘΗΣ Μ</t>
  </si>
  <si>
    <t xml:space="preserve">γραφή σκορ: </t>
  </si>
  <si>
    <t>62 76(4)</t>
  </si>
  <si>
    <t>wo ret med</t>
  </si>
  <si>
    <t>Γέννηση</t>
  </si>
  <si>
    <t>pts18</t>
  </si>
  <si>
    <t>ΚΑΛΟΓΡΗ Σ</t>
  </si>
  <si>
    <t>ΜΟΥΡΤΖΙΟΥ Ι</t>
  </si>
  <si>
    <t>ΝΙΚΗΦΟΡΑΚΗΣ Σ</t>
  </si>
  <si>
    <t>Ε3 2η (Β)</t>
  </si>
  <si>
    <t>Ε3 3η (Θ)</t>
  </si>
  <si>
    <t>Ε3 3η (Γ)</t>
  </si>
  <si>
    <t>Ε3 3η (Ε)</t>
  </si>
  <si>
    <t>Ε3 4η (Η)</t>
  </si>
  <si>
    <t>Ε3 4η (Θ)</t>
  </si>
  <si>
    <t>Ε3 4η (ΙΑ)</t>
  </si>
  <si>
    <t>Ε3 4η (Α)</t>
  </si>
  <si>
    <t>Ε3 4η (Β)</t>
  </si>
  <si>
    <t>Ε3 4η (Γ)</t>
  </si>
  <si>
    <t>Ε3 4η (Ε)</t>
  </si>
  <si>
    <t>Ε3 4η (ΣΤ)</t>
  </si>
  <si>
    <t>Ε2 5η (Ε)</t>
  </si>
  <si>
    <t>Ε2 5η (Ζ)</t>
  </si>
  <si>
    <t>Ε2 5η (ΣΤ)</t>
  </si>
  <si>
    <t>Ε3 6η (Η)</t>
  </si>
  <si>
    <t>Ε3 6η (Δ)</t>
  </si>
  <si>
    <t>n/m</t>
  </si>
  <si>
    <t>Ε3 4η (Δ)</t>
  </si>
  <si>
    <t>Ε3 4η (Ζ)</t>
  </si>
  <si>
    <t>Ε1 7η (ΙΑ)</t>
  </si>
  <si>
    <t>Ε4 7η (ΙΑ)</t>
  </si>
  <si>
    <t>Ε3 9η (Θ)</t>
  </si>
  <si>
    <t>Θα-ανακοινωθεί</t>
  </si>
  <si>
    <t>ΑΣ ΑΘΛΟΠΑΙΔΕΙΑ ΝΑΞΟΥ</t>
  </si>
  <si>
    <t>ΑΣ ΝΙΚΗ ΑΓ ΔΗΜΗΤΡΙΟΥ</t>
  </si>
  <si>
    <t>ΟΑ ΑΜΥΝΤΑΣ ΥΜΗΤΤΟΥ</t>
  </si>
  <si>
    <t>Ε3 8η (Γ)</t>
  </si>
  <si>
    <t>Ε3 8η (Α)</t>
  </si>
  <si>
    <t>Ε3 8η (ΙΑ)</t>
  </si>
  <si>
    <t>Ε3 9η (Ζ)</t>
  </si>
  <si>
    <t>Ε3 9η (Γ)</t>
  </si>
  <si>
    <t>Ε3 8η (ΣΤ)</t>
  </si>
  <si>
    <t>ΓΙΑΝΝΟΥΛΟΠΟΥΛΟΥ Α</t>
  </si>
  <si>
    <t>ΚΟΥΚΟΥΝΙΑΣ Χ</t>
  </si>
  <si>
    <t>ΚΟΥΛΟΥΡΗΣ Π</t>
  </si>
  <si>
    <t>ITF (BELGRADE)</t>
  </si>
  <si>
    <t>ITF</t>
  </si>
  <si>
    <t>TE (BOZICNI)</t>
  </si>
  <si>
    <t>Tennis Europe</t>
  </si>
  <si>
    <t>ITF (16TH ABU DHABI)</t>
  </si>
  <si>
    <t>TE (17TH TENNISLINE)</t>
  </si>
  <si>
    <t>ITF (HOTEL KURZ)</t>
  </si>
  <si>
    <t>TE (SMENA CUP)</t>
  </si>
  <si>
    <t>ITF (CLTK CUP)</t>
  </si>
  <si>
    <t>ITF (DONETSK)</t>
  </si>
  <si>
    <t>ITF (TOUR. 2)</t>
  </si>
  <si>
    <t>ITF (TUNISIA 1)</t>
  </si>
  <si>
    <t>TE (STAVANGER)</t>
  </si>
  <si>
    <t>ITF (EGYPT 1)</t>
  </si>
  <si>
    <t>Ε3 05η (Α)</t>
  </si>
  <si>
    <t>Ε3 05η (Β)</t>
  </si>
  <si>
    <t>Ε3 05η (Ε)</t>
  </si>
  <si>
    <t>Ε3 05η (Η)</t>
  </si>
  <si>
    <t>ITF (9TH KENYA)</t>
  </si>
  <si>
    <t>ITF (YONEX)</t>
  </si>
  <si>
    <t>Ε3 06η (Δ)</t>
  </si>
  <si>
    <t>Ε3 06η (Θ)</t>
  </si>
  <si>
    <t>Ε3 06η (ΙΑ)</t>
  </si>
  <si>
    <t>Ε3 06η (ΣΤ)</t>
  </si>
  <si>
    <t>Ε3 07η (Γ)</t>
  </si>
  <si>
    <t>Ε3 07η (Ζ)</t>
  </si>
  <si>
    <t>ITF (BAVARIAN)</t>
  </si>
  <si>
    <t>TE (BAKU JUNIOR)</t>
  </si>
  <si>
    <t>Ε2α (Ε)</t>
  </si>
  <si>
    <t>Ε2α (Ζ)</t>
  </si>
  <si>
    <t>Ε2α (ΣΤ)</t>
  </si>
  <si>
    <t>TE (LE CHAMBON)</t>
  </si>
  <si>
    <t>Ε3 09η (Α)</t>
  </si>
  <si>
    <t>Ε3 09η (Γ)</t>
  </si>
  <si>
    <t>Ε3 09η (Ε)</t>
  </si>
  <si>
    <t>Ε3 09η (Ζ)</t>
  </si>
  <si>
    <t>TE (16TH REALSPORT)</t>
  </si>
  <si>
    <t>Ε1α (ΙΑ)</t>
  </si>
  <si>
    <t>Ε3 10η (Δ)</t>
  </si>
  <si>
    <t>Ε3 10η (ΣΤ)</t>
  </si>
  <si>
    <t>Ε4α (ΙΑ)</t>
  </si>
  <si>
    <t>Ε3 11η (Β)</t>
  </si>
  <si>
    <t>Ε3 11η (Γ)</t>
  </si>
  <si>
    <t>Ε3 11η (Δ)</t>
  </si>
  <si>
    <t>Ε3 11η (Ε)</t>
  </si>
  <si>
    <t>Ε3 11η (Ζ)</t>
  </si>
  <si>
    <t>Ε3 11η (Η)</t>
  </si>
  <si>
    <t>Ε3 11η (Θ)</t>
  </si>
  <si>
    <t>Ε3 11η (ΙΑ)</t>
  </si>
  <si>
    <t>Ε3 11η (ΣΤ)</t>
  </si>
  <si>
    <t>TE (TEL AVIV)</t>
  </si>
  <si>
    <t>Ε2β (Α)</t>
  </si>
  <si>
    <t>Ε2β (Δ)</t>
  </si>
  <si>
    <t>Ε2β (Η)</t>
  </si>
  <si>
    <t>TE (MORRIS)</t>
  </si>
  <si>
    <t>TE (ΗΡΑΚΛΕΙΟ ΟΑΑ)</t>
  </si>
  <si>
    <t>Ε3 13η (Β)</t>
  </si>
  <si>
    <t>Ε3 13η (Γ)</t>
  </si>
  <si>
    <t>ITF (MALTA)</t>
  </si>
  <si>
    <t>TE (KVARNER)</t>
  </si>
  <si>
    <t>TE (ΑΟ ΠΕΥΚΗΣ TIE BREAK)</t>
  </si>
  <si>
    <t>Ε3 14η (ΣΤ)</t>
  </si>
  <si>
    <t>ITF (EGYPT 2)</t>
  </si>
  <si>
    <t>TE (MARSHALL)</t>
  </si>
  <si>
    <t>TE (TIRANA)</t>
  </si>
  <si>
    <t>Παν (Η) 12</t>
  </si>
  <si>
    <t>Παν (Η) 14</t>
  </si>
  <si>
    <t>Παν (Η) 16</t>
  </si>
  <si>
    <t>Ε3 17η (Γ)</t>
  </si>
  <si>
    <t>Ε3 17η (Δ)</t>
  </si>
  <si>
    <t>Ε3 17η (Ε)</t>
  </si>
  <si>
    <t>Ε3 17η (ΣΤ)</t>
  </si>
  <si>
    <t>ITF (SKOPIE)</t>
  </si>
  <si>
    <t>TE (SVILENGRAND)</t>
  </si>
  <si>
    <t>Ε1β (Β)</t>
  </si>
  <si>
    <t>Ε3 18η (ΣΤ)</t>
  </si>
  <si>
    <t>Ε4β (Β)</t>
  </si>
  <si>
    <t>TE (MONTENEGRO)</t>
  </si>
  <si>
    <t>TE (TORNEO 14)</t>
  </si>
  <si>
    <t>TE (XV TORNEIG)</t>
  </si>
  <si>
    <t>Ε3 19η (Γ)</t>
  </si>
  <si>
    <t>Ε3 19η (Δ)</t>
  </si>
  <si>
    <t>Ε3 19η (Ε)</t>
  </si>
  <si>
    <t>TE (KALEVA)</t>
  </si>
  <si>
    <t>TE (NATIONAL PARK)</t>
  </si>
  <si>
    <t>ITF (DAMOUR)</t>
  </si>
  <si>
    <t>TE (DR OEKTER)</t>
  </si>
  <si>
    <t>Ε3 21η (ΙΑ)</t>
  </si>
  <si>
    <t>ITF (MZIURI CUP)</t>
  </si>
  <si>
    <t>TE (BITOLA U14)</t>
  </si>
  <si>
    <t>TE (5o MEMORIAL)</t>
  </si>
  <si>
    <t>ITF (LARNACA)</t>
  </si>
  <si>
    <t>Ε3 23η (Β)</t>
  </si>
  <si>
    <t>Ε3 23η (Δ)</t>
  </si>
  <si>
    <t>Ε3 23η (Η)</t>
  </si>
  <si>
    <t>ITF (VIVA TROPHY)</t>
  </si>
  <si>
    <t>TE (LEILA MESKHI)</t>
  </si>
  <si>
    <t>TE (TAC CUP)</t>
  </si>
  <si>
    <t>TE (TENNISPARK)</t>
  </si>
  <si>
    <t>TE (WILSON JUNIOR)</t>
  </si>
  <si>
    <t>ITF (25TH INTER)</t>
  </si>
  <si>
    <t>TE (FALKOPINGS)</t>
  </si>
  <si>
    <t>Ε3 24η (Β)</t>
  </si>
  <si>
    <t>Ε3 24η (Γ)</t>
  </si>
  <si>
    <t>Ε3 24η (Δ)</t>
  </si>
  <si>
    <t>Ε3 24η (Θ)</t>
  </si>
  <si>
    <t>TE (ANTEI)</t>
  </si>
  <si>
    <t>TE (KOZA WOS CUP)</t>
  </si>
  <si>
    <t>ITF (ALLIANZ)</t>
  </si>
  <si>
    <t>Ε3 25η (Α)</t>
  </si>
  <si>
    <t>Ε3 25η (Ζ)</t>
  </si>
  <si>
    <t>ITF (VAN DER VALK)</t>
  </si>
  <si>
    <t>TE (KRISTOF)</t>
  </si>
  <si>
    <t>TE (SPORT PALACE)</t>
  </si>
  <si>
    <t>ITF (ALEX METREVELI)</t>
  </si>
  <si>
    <t>ITF (ΓΕ ΠΡΕΒΕΖΑΣ)</t>
  </si>
  <si>
    <t>Ε2γ (Γ)</t>
  </si>
  <si>
    <t>Ε2γ (Ε)</t>
  </si>
  <si>
    <t>Ε2γ (ΙΑ)</t>
  </si>
  <si>
    <t>ITF (STARA ZAGORA)</t>
  </si>
  <si>
    <t>ITF (ΟΑ ΚΕΡΚΥΡΑΣ)</t>
  </si>
  <si>
    <t>TE (HITIT CUP)</t>
  </si>
  <si>
    <t>ITF (ΟΑ ΙΩΑΝΝΙΝΩΝ)</t>
  </si>
  <si>
    <t>TE (DEMA CUP)</t>
  </si>
  <si>
    <t>TE (VLTC)</t>
  </si>
  <si>
    <t>Ε1γ (Β)</t>
  </si>
  <si>
    <t>Παν (Θ) 18</t>
  </si>
  <si>
    <t>Ε3 28η (ΣΤ)</t>
  </si>
  <si>
    <t>Ε4γ (Β)</t>
  </si>
  <si>
    <t>ITF (CITY OF WELS)</t>
  </si>
  <si>
    <t>Ε3 29η (Ζ)</t>
  </si>
  <si>
    <t>TE (EUROPEAN CHAMP)</t>
  </si>
  <si>
    <t>TE (LBS CUP)</t>
  </si>
  <si>
    <t>TE (SAN MICHEL)</t>
  </si>
  <si>
    <t>Ε2δ (Α)</t>
  </si>
  <si>
    <t>Ε2δ (Ζ)</t>
  </si>
  <si>
    <t>Ε2δ (ΣΤ)</t>
  </si>
  <si>
    <t>TE (40 LBS MULLER)</t>
  </si>
  <si>
    <t>TE (CRNA REKA)</t>
  </si>
  <si>
    <t>Ε1γ (Ε)</t>
  </si>
  <si>
    <t>Ε1δ (Ε)</t>
  </si>
  <si>
    <t>Ε4δ (Ε)</t>
  </si>
  <si>
    <t>TE (ΟΑ ΚΙΛΚΙΣ)</t>
  </si>
  <si>
    <t>TE (NEOTEL OPEN)</t>
  </si>
  <si>
    <t>ITF (DEMA CUP)</t>
  </si>
  <si>
    <t>ITF (13/1/17)</t>
  </si>
  <si>
    <t>ανδ</t>
  </si>
  <si>
    <t>γυν</t>
  </si>
  <si>
    <t>ITF (11/4/17)</t>
  </si>
  <si>
    <t>Open Ροδιακός (Θ)</t>
  </si>
  <si>
    <t>ITF (15/5/17)</t>
  </si>
  <si>
    <t>Open Παύλεια (ΣΤ)</t>
  </si>
  <si>
    <t>ITF (13/6/17)</t>
  </si>
  <si>
    <t>Παν (Η) ΑΓ</t>
  </si>
  <si>
    <t>ITF (29/6/17)</t>
  </si>
  <si>
    <t>Open Πάτρα (ΣΤ)</t>
  </si>
  <si>
    <t>ITF (11/8/17)</t>
  </si>
  <si>
    <t>ITF (JUG OPEN)</t>
  </si>
  <si>
    <t>TE (ΟΑ ΚΟΥΦΑΛΙΩΝ)</t>
  </si>
  <si>
    <t>TE (ΟΑ ΑΡΙΔΑΙΑΣ)</t>
  </si>
  <si>
    <t>Ε1ε (Γ)</t>
  </si>
  <si>
    <t>ITF (IOANNIDES)</t>
  </si>
  <si>
    <t>ITF (HERODOTOU)</t>
  </si>
  <si>
    <t>TE (STARA ZAGORA)</t>
  </si>
  <si>
    <t>TE (CEVANSIR CUP)</t>
  </si>
  <si>
    <t>ITF (COPERNICUS)</t>
  </si>
  <si>
    <t>ITF (NEOCOM)</t>
  </si>
  <si>
    <t>TE (BOHDAN)</t>
  </si>
  <si>
    <t>TE (TORNEO)</t>
  </si>
  <si>
    <t>Ε2ε (Β)</t>
  </si>
  <si>
    <t>Ε2ε (Δ)</t>
  </si>
  <si>
    <t>Ε2ε (Θ)</t>
  </si>
  <si>
    <t>Open Κεφαλονιά (ΣΤ)</t>
  </si>
  <si>
    <t>μ16</t>
  </si>
  <si>
    <t>μ12</t>
  </si>
  <si>
    <t>μ14</t>
  </si>
  <si>
    <t>μαγ</t>
  </si>
  <si>
    <t>μ18</t>
  </si>
  <si>
    <t>ITF (APHRODITE CUP)</t>
  </si>
  <si>
    <t>Ε3 36η (Γ)</t>
  </si>
  <si>
    <t>Ε3 36η (Β)</t>
  </si>
  <si>
    <t>ITF (ARAB BANK)</t>
  </si>
  <si>
    <t>TE (HERODOTOU)</t>
  </si>
  <si>
    <t>TE (TELEKOM ALBANIA)</t>
  </si>
  <si>
    <t>ITF (ARAB)</t>
  </si>
  <si>
    <t>ITF (ARAB GOLF)</t>
  </si>
  <si>
    <t>Ε3 37η (Α)</t>
  </si>
  <si>
    <t>Ε3 37η (Β)</t>
  </si>
  <si>
    <t>Ε3 37η (Γ)</t>
  </si>
  <si>
    <t>Ε3 37η (Δ)</t>
  </si>
  <si>
    <t>Ε3 37η (Ε)</t>
  </si>
  <si>
    <t>Ε3 37η (Ζ)</t>
  </si>
  <si>
    <t>Ε3 37η (Η)</t>
  </si>
  <si>
    <t>Ε3 37η (ΙΑ)</t>
  </si>
  <si>
    <t>Ε3 37η (ΣΤ)</t>
  </si>
  <si>
    <t>TE (SANCHEZ)</t>
  </si>
  <si>
    <t>TE (HELLENIC BANK)</t>
  </si>
  <si>
    <t>ITF (NATIONAL SPORT)</t>
  </si>
  <si>
    <t>Ε1δ (Γ)</t>
  </si>
  <si>
    <t>Παν (Η) 10</t>
  </si>
  <si>
    <t>α10</t>
  </si>
  <si>
    <t>κ10</t>
  </si>
  <si>
    <t>Ε3 39η (Δ)</t>
  </si>
  <si>
    <t>Ε3 39η (Ε)</t>
  </si>
  <si>
    <t>Ε3 39η (Θ)</t>
  </si>
  <si>
    <t>Ε3 39η (ΣΤ)</t>
  </si>
  <si>
    <t>Ε3 41η (Γ)</t>
  </si>
  <si>
    <t>Ε3 42η (Δ)</t>
  </si>
  <si>
    <t>Ε3 42η (Θ)</t>
  </si>
  <si>
    <t>Ε3 43η (Ε)</t>
  </si>
  <si>
    <t>Ε3 43η (ΙΑ)</t>
  </si>
  <si>
    <t>Ε3 42η (Α)</t>
  </si>
  <si>
    <t>Ε3 42η (Γ)</t>
  </si>
  <si>
    <t>Ε3 42η (Ζ)</t>
  </si>
  <si>
    <t>Ε3 42η (ΣΤ)</t>
  </si>
  <si>
    <t>Ε3 44η (ΣΤ)</t>
  </si>
  <si>
    <t>Ε3 44η (Ε)</t>
  </si>
  <si>
    <t>Ε3 43η (Δ)</t>
  </si>
  <si>
    <t>ITF (OPEL CUP)</t>
  </si>
  <si>
    <t>ITF (31/10/17)</t>
  </si>
  <si>
    <t>Ε3 41η (ΣΤ)</t>
  </si>
  <si>
    <t>Ε3 47η (Η)</t>
  </si>
  <si>
    <t>Διασυλλογικό Α' Εθνική (Α+Β φάση)</t>
  </si>
  <si>
    <t>Διασυλλ. Β' Εθνική Βορράς (Α+Β φάση)</t>
  </si>
  <si>
    <t>Διασυλλ. Β' Εθνική Νότος (Α+Β φάση)</t>
  </si>
  <si>
    <t>Μαστ (Θ)</t>
  </si>
  <si>
    <t>Ε3 45η (Β)</t>
  </si>
  <si>
    <t>Διασυλλογικό Γ Εθνική (Δ)</t>
  </si>
  <si>
    <t>α/γ</t>
  </si>
  <si>
    <t>Ε3 46η (Β)</t>
  </si>
  <si>
    <t>TE (NICOSIA FIELD)</t>
  </si>
  <si>
    <t>TE (ELEON TENNIS)</t>
  </si>
  <si>
    <t>Ε3 48η (Θ)</t>
  </si>
  <si>
    <t>ITF (AYIA NAPA)</t>
  </si>
  <si>
    <t>ITF (MATAN GAFNIEL)</t>
  </si>
  <si>
    <t>ITF (HAP INTERN.)</t>
  </si>
  <si>
    <t>TE (ADAM BERGMAN)</t>
  </si>
  <si>
    <t>TE (MARSA TENNIS)</t>
  </si>
  <si>
    <t>TE (NEXIA)</t>
  </si>
  <si>
    <t>TE (01 PROPERTIES CHRIST)</t>
  </si>
  <si>
    <t>TE (18TH TENNISLINE)</t>
  </si>
  <si>
    <t>TE (U16 PARADIS)</t>
  </si>
  <si>
    <t>TE (BOZICNI TURNIR)</t>
  </si>
  <si>
    <t>TE (LES PETIT AS)</t>
  </si>
  <si>
    <t>TE (STAVANGER OPEN)</t>
  </si>
  <si>
    <t>Ε3 9η (Δ)</t>
  </si>
  <si>
    <t>ITF (SMASH EGY 2)</t>
  </si>
  <si>
    <t>Ε3 9η (Α)</t>
  </si>
  <si>
    <t>Ε3 9η (Η)</t>
  </si>
  <si>
    <t>Ε3 9η (Β)</t>
  </si>
  <si>
    <t>Ε3 9η (ΣΤ)</t>
  </si>
  <si>
    <t>Ε2 10η (Α)</t>
  </si>
  <si>
    <t>Ε2 10η (Δ)</t>
  </si>
  <si>
    <t>Ε2 10η (Η)</t>
  </si>
  <si>
    <t>ITF (OSLO OPEN)</t>
  </si>
  <si>
    <t>ΣΧΟΛΙΚΟ 2018</t>
  </si>
  <si>
    <t>Σχολικό</t>
  </si>
  <si>
    <t>SYNC
&amp; save</t>
  </si>
  <si>
    <t>sync-save</t>
  </si>
  <si>
    <t>sync only</t>
  </si>
  <si>
    <t>Παν (ΣΤ) 10</t>
  </si>
  <si>
    <t>Ε3 13η (Δ)</t>
  </si>
  <si>
    <t>1ο ΠΑΓΚΡΗΤΙΟ U10 ΠΡΑΣ</t>
  </si>
  <si>
    <t>1ο ΠΑΓΚΡΗΤΙΟ U10 ΠΟΡΤ</t>
  </si>
  <si>
    <t>u10 πορ</t>
  </si>
  <si>
    <t>1ο ΠΑΓΚΡΗΤΙΟ U10 ΚΟΚ</t>
  </si>
  <si>
    <t>u10 κοκ</t>
  </si>
  <si>
    <t>TE (TIM ESSONNE)</t>
  </si>
  <si>
    <t>Ε3 15η (Η)</t>
  </si>
  <si>
    <t>Ε3 16η (Δ)</t>
  </si>
  <si>
    <t>Ε3 16η (ΙΑ)</t>
  </si>
  <si>
    <t>Ε3 17η (ΙΑ)</t>
  </si>
  <si>
    <t>Ε3 16η (Ε)</t>
  </si>
  <si>
    <t>Ε3 16η (Θ)</t>
  </si>
  <si>
    <t>Ε3 16η (Γ)</t>
  </si>
  <si>
    <t>TE (ΠΕΥΚΗ Γ ΚΑΛΟΒΕΛΩΝΗΣ)</t>
  </si>
  <si>
    <t>ITF (BULAWAYO)</t>
  </si>
  <si>
    <t>Ε3 16η (Β)</t>
  </si>
  <si>
    <t>Ε3 16η (ΣΤ)</t>
  </si>
  <si>
    <t>Ε3 17η (Α)</t>
  </si>
  <si>
    <t>Ε3 17η (Ζ)</t>
  </si>
  <si>
    <t>Ε3 17η (Η)</t>
  </si>
  <si>
    <t>'=IF(COUNTIF($W$2:$W$17,$W19)&gt;0,0,$AP19)</t>
  </si>
  <si>
    <t>aa19</t>
  </si>
  <si>
    <t xml:space="preserve">ίδιος Σύλλογος: </t>
  </si>
  <si>
    <t>same club</t>
  </si>
  <si>
    <t>Tid</t>
  </si>
  <si>
    <t>Ε4 18η (Β)</t>
  </si>
  <si>
    <t>Ε1 18η (Β)</t>
  </si>
  <si>
    <t>2ο ΠΑΓΚΡΗΤΙΟ ΠΡΑΣ U10</t>
  </si>
  <si>
    <t>Ε3 19η (ΣΤ)</t>
  </si>
  <si>
    <t>Ε3 19η (Α)</t>
  </si>
  <si>
    <t>TE (TIRANA OPEN)</t>
  </si>
  <si>
    <t>TE (YASON CUP)</t>
  </si>
  <si>
    <t>ITF (4TH EYPHEMIA)</t>
  </si>
  <si>
    <t>Open Πάτρας (ΣΤ)</t>
  </si>
  <si>
    <t>Ε3 19η (Β)</t>
  </si>
  <si>
    <t>Open 10αρια (ΣΤ)</t>
  </si>
  <si>
    <t>1ο Ατομικό 10 Βορράς</t>
  </si>
  <si>
    <t>1ο Ατομικό 10 Νότος</t>
  </si>
  <si>
    <t>TE (XVI TONEIG JOAN)</t>
  </si>
  <si>
    <t>ITF (DAMOUR CLUB)</t>
  </si>
  <si>
    <t>Ε3 21η (Β)</t>
  </si>
  <si>
    <t>9η ΠΑΓΚ. ΓΙΟΡΤΗ ΠΡΑΣΙΝΟΥ  (Ζ)</t>
  </si>
  <si>
    <t>Β΄Φάση 10άρια</t>
  </si>
  <si>
    <t>Τριεθνής Συνάντηση</t>
  </si>
  <si>
    <t>Open ΠΑΥΛΕΙΑ</t>
  </si>
  <si>
    <t>TE (VI MEMORIJAL JOVANA)</t>
  </si>
  <si>
    <t>Tournament</t>
  </si>
  <si>
    <t>Td Id</t>
  </si>
  <si>
    <t>Ε3 21η (Η)</t>
  </si>
  <si>
    <t>Ε3 27η (Θ)</t>
  </si>
  <si>
    <t>ITF (AL-SIKAUNABEYAH)</t>
  </si>
  <si>
    <t>TE (HAYDAR ALIYEV)</t>
  </si>
  <si>
    <t>TE (TEJT U14)</t>
  </si>
  <si>
    <t>Πανελλήνιο 10 (Η)</t>
  </si>
  <si>
    <t>Πανελλήνιο 12 (Η)</t>
  </si>
  <si>
    <t>Πανελλήνιο 14 (Η)</t>
  </si>
  <si>
    <t>Πανελλήνιο 16 (Η)</t>
  </si>
  <si>
    <t>Cons</t>
  </si>
  <si>
    <t xml:space="preserve">Επιδιαιτητής: </t>
  </si>
  <si>
    <t>Ε3 26η</t>
  </si>
  <si>
    <t>ΛΑΜΠΡΟΠΟΥΛΟΥ ΒΑΣΙΛΙΚΗ</t>
  </si>
  <si>
    <t>ΑΕΚ ΤΡΙΠΟΛΗΣ (ΣΤ)</t>
  </si>
  <si>
    <t>ΣΤΡΑΤΗ ΓΕΩΡΓΙΑ-ΑΝΔΡΙΑΝΑ</t>
  </si>
  <si>
    <t>ΑΟΑ ΠΑΤΡΩΝ (ΣΤ)</t>
  </si>
  <si>
    <t>ΔΕΛΗ ΜΑΡΙΑ</t>
  </si>
  <si>
    <t>ΡΗΓΑΣ ΑΟΑ ΑΡΓΟΛΙΔΑΣ (ΣΤ)</t>
  </si>
  <si>
    <t>ΖΟΥΓΡΑ ΙΣΜΗΝΗ</t>
  </si>
  <si>
    <t>ΖΑΚΥΝΘΙΝΟΣ ΑΟΑ (ΣΤ)</t>
  </si>
  <si>
    <t>ΚΑΛΤΕΖΙΩΤΗ ΕΛΕΝΗ-ΜΑΡΙΑ</t>
  </si>
  <si>
    <t>ΣΑ ΤΡΙΠΟΛΗΣ (ΣΤ)</t>
  </si>
  <si>
    <t>ΒΟΥΔΟΥΡΗ ΜΑΡΙΑ-ΕΛΕΝΗ</t>
  </si>
  <si>
    <t>ΜΠΟΥΖΟΥ ΕΛΕΝΗ-ΙΩΑΝΝΑ</t>
  </si>
  <si>
    <t>ΤΟΥΛΑ ΜΑΡΙΝΑ</t>
  </si>
  <si>
    <t>ΚΟΤΙΝΗ ΜΑΡΙΑ</t>
  </si>
  <si>
    <t>ΚΛΑΟΥΔΑΤΟΥ ΔΑΝΑΗ</t>
  </si>
  <si>
    <t>ΧΡΥΣΟΣ ΟΑ (ΣΤ)</t>
  </si>
  <si>
    <t>ΤΣΙΛΙΜΠΗ ΔΗΜΗΤΡΑ-ΑΙΚΑΤΕΡ</t>
  </si>
  <si>
    <t>ΝΙΚΟΛΑΚΟΠΟΥΛΟΥ ΑΝΝΑ-ΜΑΡΙ</t>
  </si>
  <si>
    <t>ΜΗΤΡΟΠΟΥΛΟΥ ΑΘΑΝΑΣΙΑ</t>
  </si>
  <si>
    <t>ΖΩΓΡΑΦΟΥ ΑΡΙΑΔΝΗ</t>
  </si>
  <si>
    <t>ΟΑ ΚΟΡΙΝΘΟΥ (ΣΤ)</t>
  </si>
  <si>
    <t>ΤΟΥΜΠΑΝΙΑΡΗ ΜΑΡΙΑ</t>
  </si>
  <si>
    <t>ΤΖΕΚΟΥ ΑΝΑΣΤΑΣΙΑ</t>
  </si>
  <si>
    <t>ΑΣΕΝΟΒΑ ΓΚΕΡΓΚΑΝΑ</t>
  </si>
  <si>
    <t>ΟΑ ΚΑΛΑΜΑΤΑΣ(ΣΤ)</t>
  </si>
  <si>
    <t>ΣΤ' ΕΝΩΣΗ, Ε3 26η, ΣΑ ΤΡΙΠΟΛΗΣ, 30/6-1/7 (Κ14)</t>
  </si>
  <si>
    <t>Κ14 R16</t>
  </si>
  <si>
    <t>Κ14 R8</t>
  </si>
  <si>
    <t>Κ14 Ημιτελ</t>
  </si>
  <si>
    <t>Κ14 Τελ.</t>
  </si>
  <si>
    <t>3 4</t>
  </si>
  <si>
    <t xml:space="preserve">1 2 3 4 14 16 15 11 13 7 9 6 10 5 12 8 </t>
  </si>
  <si>
    <t>ΛΑΜΠΡΟΠΟΥΛΟΥ Β (ΑΕΚ ΤΡΙΠΟΛΗΣ)</t>
  </si>
  <si>
    <t>ΜΗΤΡΟΠΟΥΛΟΥ Α (ΣΑ ΤΡΙΠΟΛΗΣ )</t>
  </si>
  <si>
    <t>ΤΟΥΜΠΑΝΙΑΡΗ Μ (ΟΑ ΚΟΡΙΝΘΟΥ )</t>
  </si>
  <si>
    <t>ΖΩΓΡΑΦΟΥ Α (ΟΑ ΚΟΡΙΝΘΟΥ )</t>
  </si>
  <si>
    <t>ΔΕΛΗ Μ (ΡΗΓΑΣ ΑΟΑ ΑΡ)</t>
  </si>
  <si>
    <t>ΚΛΑΟΥΔΑΤΟΥ Δ (ΧΡΥΣΟΣ ΟΑ (Σ)</t>
  </si>
  <si>
    <t>ΝΙΚΟΛΑΚΟΠΟΥΛΟΥ Α (ΧΡΥΣΟΣ ΟΑ (Σ)</t>
  </si>
  <si>
    <t>ΒΟΥΔΟΥΡΗ Μ (ΑΕΚ ΤΡΙΠΟΛΗΣ)</t>
  </si>
  <si>
    <t>ΖΟΥΓΡΑ Ι (ΖΑΚΥΝΘΙΝΟΣ Α)</t>
  </si>
  <si>
    <t>ΤΟΥΛΑ Μ (ΑΟΑ ΠΑΤΡΩΝ ()</t>
  </si>
  <si>
    <t>ΚΑΛΤΕΖΙΩΤΗ Ε (ΣΑ ΤΡΙΠΟΛΗΣ )</t>
  </si>
  <si>
    <t>ΚΟΤΙΝΗ Μ (ΑΟΑ ΠΑΤΡΩΝ ()</t>
  </si>
  <si>
    <t>ΑΣΕΝΟΒΑ Γ (ΟΑ ΚΑΛΑΜΑΤΑΣ)</t>
  </si>
  <si>
    <t>ΤΣΙΛΙΜΠΗ Δ (ΡΗΓΑΣ ΑΟΑ ΑΡ)</t>
  </si>
  <si>
    <t>ΜΠΟΥΖΟΥ Ε (ΣΑ ΤΡΙΠΟΛΗΣ )</t>
  </si>
  <si>
    <t>ΣΤΡΑΤΗ Γ (ΑΟΑ ΠΑΤΡΩΝ ()</t>
  </si>
  <si>
    <t>40 40</t>
  </si>
  <si>
    <t>42 41</t>
  </si>
  <si>
    <t>40 41</t>
  </si>
  <si>
    <t>53 40</t>
  </si>
  <si>
    <t>40 42</t>
  </si>
  <si>
    <t>41 42</t>
  </si>
  <si>
    <t>41 41</t>
  </si>
  <si>
    <t>54(3) 40</t>
  </si>
  <si>
    <t>57 62 62</t>
  </si>
  <si>
    <t>62 57 63</t>
  </si>
  <si>
    <t>67(3) 60 ret.</t>
  </si>
</sst>
</file>

<file path=xl/styles.xml><?xml version="1.0" encoding="utf-8"?>
<styleSheet xmlns="http://schemas.openxmlformats.org/spreadsheetml/2006/main">
  <numFmts count="6">
    <numFmt numFmtId="164" formatCode="[$-F800]dddd\,\ mmmm\ dd\,\ yyyy"/>
    <numFmt numFmtId="165" formatCode="0.00000"/>
    <numFmt numFmtId="166" formatCode="0.0000"/>
    <numFmt numFmtId="167" formatCode="0.0"/>
    <numFmt numFmtId="168" formatCode="[$-408]d\-mmm\-yy;@"/>
    <numFmt numFmtId="169" formatCode="dd/mm/yy;@"/>
  </numFmts>
  <fonts count="97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9"/>
      <name val="Tahoma"/>
      <family val="2"/>
      <charset val="161"/>
    </font>
    <font>
      <b/>
      <sz val="9"/>
      <name val="Tahoma"/>
      <family val="2"/>
      <charset val="161"/>
    </font>
    <font>
      <b/>
      <u/>
      <sz val="14"/>
      <name val="Tahoma"/>
      <family val="2"/>
      <charset val="161"/>
    </font>
    <font>
      <sz val="8"/>
      <name val="Tahoma"/>
      <family val="2"/>
      <charset val="161"/>
    </font>
    <font>
      <b/>
      <sz val="10"/>
      <color rgb="FFC00000"/>
      <name val="Tahoma"/>
      <family val="2"/>
      <charset val="161"/>
    </font>
    <font>
      <sz val="10"/>
      <name val="Tahoma"/>
      <family val="2"/>
      <charset val="161"/>
    </font>
    <font>
      <sz val="6"/>
      <name val="Tahoma"/>
      <family val="2"/>
      <charset val="161"/>
    </font>
    <font>
      <b/>
      <sz val="10"/>
      <name val="Tahoma"/>
      <family val="2"/>
      <charset val="161"/>
    </font>
    <font>
      <b/>
      <sz val="8"/>
      <name val="Tahoma"/>
      <family val="2"/>
      <charset val="161"/>
    </font>
    <font>
      <b/>
      <sz val="12"/>
      <name val="Tahoma"/>
      <family val="2"/>
      <charset val="161"/>
    </font>
    <font>
      <b/>
      <sz val="16"/>
      <name val="Tahoma"/>
      <family val="2"/>
      <charset val="161"/>
    </font>
    <font>
      <b/>
      <i/>
      <sz val="10"/>
      <name val="Tahoma"/>
      <family val="2"/>
      <charset val="161"/>
    </font>
    <font>
      <b/>
      <sz val="14"/>
      <name val="Tahoma"/>
      <family val="2"/>
      <charset val="161"/>
    </font>
    <font>
      <b/>
      <u/>
      <sz val="13"/>
      <name val="Tahoma"/>
      <family val="2"/>
      <charset val="161"/>
    </font>
    <font>
      <b/>
      <sz val="13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6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i/>
      <sz val="7"/>
      <name val="Tahoma"/>
      <family val="2"/>
      <charset val="161"/>
    </font>
    <font>
      <b/>
      <i/>
      <u/>
      <sz val="7"/>
      <name val="Tahoma"/>
      <family val="2"/>
      <charset val="161"/>
    </font>
    <font>
      <b/>
      <i/>
      <sz val="7"/>
      <name val="Tahoma"/>
      <family val="2"/>
      <charset val="161"/>
    </font>
    <font>
      <i/>
      <sz val="7"/>
      <color indexed="55"/>
      <name val="Tahoma"/>
      <family val="2"/>
      <charset val="161"/>
    </font>
    <font>
      <b/>
      <i/>
      <u/>
      <sz val="7"/>
      <color indexed="18"/>
      <name val="Tahoma"/>
      <family val="2"/>
      <charset val="161"/>
    </font>
    <font>
      <i/>
      <u/>
      <sz val="7"/>
      <name val="Tahoma"/>
      <family val="2"/>
      <charset val="161"/>
    </font>
    <font>
      <b/>
      <sz val="8"/>
      <color rgb="FFC00000"/>
      <name val="Tahoma"/>
      <family val="2"/>
      <charset val="161"/>
    </font>
    <font>
      <b/>
      <sz val="8"/>
      <color rgb="FF00B050"/>
      <name val="Tahoma"/>
      <family val="2"/>
      <charset val="161"/>
    </font>
    <font>
      <b/>
      <sz val="8"/>
      <color rgb="FF0070C0"/>
      <name val="Tahoma"/>
      <family val="2"/>
      <charset val="161"/>
    </font>
    <font>
      <b/>
      <sz val="8"/>
      <color rgb="FF7030A0"/>
      <name val="Tahoma"/>
      <family val="2"/>
      <charset val="161"/>
    </font>
    <font>
      <b/>
      <sz val="8"/>
      <color rgb="FFFF0000"/>
      <name val="Tahoma"/>
      <family val="2"/>
      <charset val="161"/>
    </font>
    <font>
      <b/>
      <i/>
      <sz val="8"/>
      <name val="Tahoma"/>
      <family val="2"/>
      <charset val="161"/>
    </font>
    <font>
      <b/>
      <sz val="14"/>
      <color theme="0" tint="-0.499984740745262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0"/>
      <color rgb="FF0070C0"/>
      <name val="Tahoma"/>
      <family val="2"/>
      <charset val="161"/>
    </font>
    <font>
      <i/>
      <sz val="9"/>
      <name val="Tahoma"/>
      <family val="2"/>
      <charset val="161"/>
    </font>
    <font>
      <b/>
      <sz val="12"/>
      <color rgb="FFFF0000"/>
      <name val="Tahoma"/>
      <family val="2"/>
      <charset val="161"/>
    </font>
    <font>
      <sz val="10"/>
      <color indexed="8"/>
      <name val="Arial"/>
      <family val="2"/>
      <charset val="161"/>
    </font>
    <font>
      <b/>
      <sz val="11"/>
      <color theme="0" tint="-0.499984740745262"/>
      <name val="Tahoma"/>
      <family val="2"/>
      <charset val="161"/>
    </font>
    <font>
      <b/>
      <sz val="8"/>
      <color theme="0" tint="-0.499984740745262"/>
      <name val="Tahoma"/>
      <family val="2"/>
      <charset val="161"/>
    </font>
    <font>
      <b/>
      <sz val="11"/>
      <name val="Tahoma"/>
      <family val="2"/>
      <charset val="161"/>
    </font>
    <font>
      <b/>
      <sz val="11"/>
      <color rgb="FFFF0000"/>
      <name val="Tahoma"/>
      <family val="2"/>
      <charset val="161"/>
    </font>
    <font>
      <u/>
      <sz val="10"/>
      <color theme="10"/>
      <name val="Arial"/>
      <family val="2"/>
      <charset val="161"/>
    </font>
    <font>
      <b/>
      <sz val="9"/>
      <color rgb="FFC00000"/>
      <name val="Tahoma"/>
      <family val="2"/>
      <charset val="161"/>
    </font>
    <font>
      <sz val="9"/>
      <color indexed="55"/>
      <name val="Tahoma"/>
      <family val="2"/>
      <charset val="161"/>
    </font>
    <font>
      <sz val="9"/>
      <color theme="0" tint="-0.499984740745262"/>
      <name val="Tahoma"/>
      <family val="2"/>
      <charset val="161"/>
    </font>
    <font>
      <b/>
      <sz val="12"/>
      <color rgb="FF800000"/>
      <name val="Tahoma"/>
      <family val="2"/>
      <charset val="161"/>
    </font>
    <font>
      <b/>
      <sz val="12"/>
      <color rgb="FF800000"/>
      <name val="Arial"/>
      <family val="2"/>
      <charset val="161"/>
    </font>
    <font>
      <i/>
      <u/>
      <sz val="10"/>
      <name val="Tahoma"/>
      <family val="2"/>
      <charset val="161"/>
    </font>
    <font>
      <b/>
      <sz val="14"/>
      <color rgb="FF0000FF"/>
      <name val="Tahoma"/>
      <family val="2"/>
      <charset val="161"/>
    </font>
    <font>
      <sz val="8"/>
      <color theme="0" tint="-0.249977111117893"/>
      <name val="Tahoma"/>
      <family val="2"/>
      <charset val="161"/>
    </font>
    <font>
      <b/>
      <sz val="7"/>
      <name val="Tahoma"/>
      <family val="2"/>
      <charset val="161"/>
    </font>
    <font>
      <sz val="7"/>
      <color theme="0" tint="-0.499984740745262"/>
      <name val="Tahoma"/>
      <family val="2"/>
      <charset val="161"/>
    </font>
    <font>
      <b/>
      <sz val="8"/>
      <color rgb="FF002060"/>
      <name val="Tahoma"/>
      <family val="2"/>
      <charset val="161"/>
    </font>
    <font>
      <b/>
      <u/>
      <sz val="7"/>
      <name val="Tahoma"/>
      <family val="2"/>
      <charset val="161"/>
    </font>
    <font>
      <sz val="7"/>
      <color rgb="FF000000"/>
      <name val="Tahoma"/>
      <family val="2"/>
      <charset val="161"/>
    </font>
    <font>
      <sz val="7"/>
      <color rgb="FFFF0000"/>
      <name val="Tahoma"/>
      <family val="2"/>
      <charset val="161"/>
    </font>
    <font>
      <sz val="7"/>
      <color theme="0" tint="-0.249977111117893"/>
      <name val="Tahoma"/>
      <family val="2"/>
      <charset val="161"/>
    </font>
    <font>
      <b/>
      <sz val="7"/>
      <color rgb="FF000000"/>
      <name val="Tahoma"/>
      <family val="2"/>
      <charset val="161"/>
    </font>
    <font>
      <sz val="7"/>
      <color rgb="FF002060"/>
      <name val="Tahoma"/>
      <family val="2"/>
      <charset val="161"/>
    </font>
    <font>
      <sz val="7"/>
      <color theme="2" tint="-0.749992370372631"/>
      <name val="Tahoma"/>
      <family val="2"/>
      <charset val="161"/>
    </font>
    <font>
      <sz val="7"/>
      <color theme="5" tint="-0.249977111117893"/>
      <name val="Tahoma"/>
      <family val="2"/>
      <charset val="161"/>
    </font>
    <font>
      <sz val="7"/>
      <color rgb="FF7030A0"/>
      <name val="Tahoma"/>
      <family val="2"/>
      <charset val="161"/>
    </font>
    <font>
      <sz val="7"/>
      <color rgb="FFC00000"/>
      <name val="Tahoma"/>
      <family val="2"/>
      <charset val="161"/>
    </font>
    <font>
      <b/>
      <sz val="7"/>
      <color theme="1"/>
      <name val="Tahoma"/>
      <family val="2"/>
      <charset val="161"/>
    </font>
    <font>
      <sz val="7"/>
      <color theme="1"/>
      <name val="Tahoma"/>
      <family val="2"/>
      <charset val="161"/>
    </font>
    <font>
      <b/>
      <sz val="7"/>
      <color rgb="FFFF0000"/>
      <name val="Tahoma"/>
      <family val="2"/>
      <charset val="161"/>
    </font>
    <font>
      <u/>
      <sz val="7"/>
      <name val="Tahoma"/>
      <family val="2"/>
      <charset val="161"/>
    </font>
    <font>
      <b/>
      <u/>
      <sz val="8"/>
      <name val="Tahoma"/>
      <family val="2"/>
      <charset val="161"/>
    </font>
    <font>
      <sz val="7"/>
      <name val="Tahoma"/>
      <family val="2"/>
      <charset val="161"/>
    </font>
    <font>
      <b/>
      <sz val="7"/>
      <name val="Tahoma"/>
      <family val="2"/>
      <charset val="161"/>
    </font>
    <font>
      <b/>
      <sz val="6"/>
      <name val="Tahoma"/>
      <family val="2"/>
      <charset val="161"/>
    </font>
    <font>
      <b/>
      <sz val="7"/>
      <color rgb="FF7030A0"/>
      <name val="Tahoma"/>
      <family val="2"/>
      <charset val="161"/>
    </font>
    <font>
      <b/>
      <sz val="7"/>
      <color rgb="FFC00000"/>
      <name val="Tahoma"/>
      <family val="2"/>
      <charset val="161"/>
    </font>
    <font>
      <sz val="7"/>
      <color rgb="FFC00000"/>
      <name val="Tahoma"/>
      <family val="2"/>
      <charset val="161"/>
    </font>
    <font>
      <sz val="7"/>
      <color theme="0" tint="-0.499984740745262"/>
      <name val="Tahoma"/>
      <family val="2"/>
      <charset val="161"/>
    </font>
    <font>
      <sz val="6"/>
      <name val="Tahoma"/>
      <family val="2"/>
      <charset val="161"/>
    </font>
    <font>
      <b/>
      <sz val="7"/>
      <color rgb="FFFF0000"/>
      <name val="Tahoma"/>
      <family val="2"/>
      <charset val="161"/>
    </font>
    <font>
      <sz val="7"/>
      <color rgb="FFFF0000"/>
      <name val="Tahoma"/>
      <family val="2"/>
      <charset val="161"/>
    </font>
    <font>
      <b/>
      <sz val="7"/>
      <color rgb="FF0070C0"/>
      <name val="Tahoma"/>
      <family val="2"/>
      <charset val="161"/>
    </font>
    <font>
      <sz val="7"/>
      <color rgb="FF0070C0"/>
      <name val="Tahoma"/>
      <family val="2"/>
      <charset val="161"/>
    </font>
    <font>
      <b/>
      <sz val="7"/>
      <color rgb="FF00B050"/>
      <name val="Tahoma"/>
      <family val="2"/>
      <charset val="161"/>
    </font>
    <font>
      <sz val="7"/>
      <color rgb="FF00B050"/>
      <name val="Tahoma"/>
      <family val="2"/>
      <charset val="161"/>
    </font>
    <font>
      <sz val="7"/>
      <color rgb="FF7030A0"/>
      <name val="Tahoma"/>
      <family val="2"/>
      <charset val="161"/>
    </font>
    <font>
      <i/>
      <sz val="8"/>
      <name val="Tahoma"/>
      <family val="2"/>
      <charset val="161"/>
    </font>
    <font>
      <b/>
      <i/>
      <sz val="8"/>
      <color rgb="FFC00000"/>
      <name val="Tahoma"/>
      <family val="2"/>
      <charset val="161"/>
    </font>
    <font>
      <sz val="6"/>
      <color theme="0" tint="-0.249977111117893"/>
      <name val="Tahoma"/>
      <family val="2"/>
      <charset val="161"/>
    </font>
    <font>
      <i/>
      <sz val="7"/>
      <color rgb="FFFF0000"/>
      <name val="Tahoma"/>
      <family val="2"/>
      <charset val="161"/>
    </font>
    <font>
      <b/>
      <sz val="9"/>
      <color rgb="FF660066"/>
      <name val="Tahoma"/>
      <family val="2"/>
      <charset val="161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2"/>
        </stop>
      </gradientFill>
    </fill>
    <fill>
      <gradientFill degree="90">
        <stop position="0">
          <color theme="0"/>
        </stop>
        <stop position="1">
          <color theme="2" tint="-0.25098422193060094"/>
        </stop>
      </gradientFill>
    </fill>
    <fill>
      <gradientFill degree="90">
        <stop position="0">
          <color theme="0"/>
        </stop>
        <stop position="1">
          <color theme="2" tint="-9.8025452436902985E-2"/>
        </stop>
      </gradientFill>
    </fill>
    <fill>
      <patternFill patternType="solid">
        <fgColor rgb="FF99FFCC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6">
    <xf numFmtId="0" fontId="0" fillId="0" borderId="0"/>
    <xf numFmtId="0" fontId="2" fillId="0" borderId="0"/>
    <xf numFmtId="0" fontId="45" fillId="0" borderId="0"/>
    <xf numFmtId="0" fontId="50" fillId="0" borderId="0" applyNumberFormat="0" applyFill="0" applyBorder="0" applyAlignment="0" applyProtection="0"/>
    <xf numFmtId="0" fontId="2" fillId="0" borderId="0"/>
    <xf numFmtId="0" fontId="2" fillId="0" borderId="0"/>
  </cellStyleXfs>
  <cellXfs count="646">
    <xf numFmtId="0" fontId="0" fillId="0" borderId="0" xfId="0"/>
    <xf numFmtId="0" fontId="3" fillId="0" borderId="0" xfId="0" applyFont="1" applyBorder="1" applyAlignment="1" applyProtection="1">
      <alignment vertical="center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vertical="center"/>
      <protection locked="0"/>
    </xf>
    <xf numFmtId="0" fontId="10" fillId="0" borderId="0" xfId="0" applyNumberFormat="1" applyFont="1" applyBorder="1" applyAlignment="1" applyProtection="1">
      <alignment vertical="center"/>
      <protection locked="0"/>
    </xf>
    <xf numFmtId="0" fontId="6" fillId="0" borderId="8" xfId="0" applyNumberFormat="1" applyFont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  <protection locked="0"/>
    </xf>
    <xf numFmtId="0" fontId="18" fillId="0" borderId="0" xfId="0" applyNumberFormat="1" applyFont="1" applyFill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NumberFormat="1" applyFont="1" applyFill="1" applyAlignment="1" applyProtection="1">
      <alignment horizontal="center" vertical="center"/>
      <protection locked="0"/>
    </xf>
    <xf numFmtId="0" fontId="24" fillId="4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Alignment="1" applyProtection="1">
      <alignment vertical="center"/>
      <protection locked="0"/>
    </xf>
    <xf numFmtId="0" fontId="2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quotePrefix="1" applyNumberFormat="1" applyFont="1" applyFill="1" applyAlignment="1" applyProtection="1">
      <alignment vertical="center"/>
      <protection locked="0"/>
    </xf>
    <xf numFmtId="0" fontId="11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Alignment="1" applyProtection="1">
      <alignment vertical="center"/>
      <protection locked="0"/>
    </xf>
    <xf numFmtId="0" fontId="28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NumberFormat="1" applyFont="1" applyFill="1" applyAlignment="1" applyProtection="1">
      <alignment horizontal="left" vertical="center"/>
      <protection locked="0"/>
    </xf>
    <xf numFmtId="0" fontId="26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6" fillId="12" borderId="2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0" xfId="0" applyNumberFormat="1" applyFont="1" applyFill="1" applyAlignment="1" applyProtection="1">
      <alignment horizontal="left" vertical="center" shrinkToFit="1"/>
      <protection locked="0"/>
    </xf>
    <xf numFmtId="0" fontId="6" fillId="0" borderId="0" xfId="0" applyNumberFormat="1" applyFont="1" applyFill="1" applyAlignment="1" applyProtection="1">
      <alignment horizontal="left" vertical="center" shrinkToFit="1"/>
      <protection locked="0"/>
    </xf>
    <xf numFmtId="0" fontId="26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26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26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6" fillId="8" borderId="5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8" xfId="0" applyNumberFormat="1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vertical="center" shrinkToFit="1"/>
      <protection locked="0"/>
    </xf>
    <xf numFmtId="0" fontId="3" fillId="0" borderId="8" xfId="0" applyNumberFormat="1" applyFont="1" applyBorder="1" applyAlignment="1" applyProtection="1">
      <alignment vertical="center" shrinkToFit="1"/>
      <protection locked="0"/>
    </xf>
    <xf numFmtId="0" fontId="8" fillId="0" borderId="8" xfId="0" applyNumberFormat="1" applyFont="1" applyBorder="1" applyAlignment="1" applyProtection="1">
      <alignment vertical="center" shrinkToFit="1"/>
      <protection locked="0"/>
    </xf>
    <xf numFmtId="0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0" applyNumberFormat="1" applyFont="1" applyFill="1" applyBorder="1" applyAlignment="1" applyProtection="1">
      <alignment vertical="center" shrinkToFit="1"/>
      <protection locked="0"/>
    </xf>
    <xf numFmtId="0" fontId="11" fillId="2" borderId="8" xfId="0" applyNumberFormat="1" applyFont="1" applyFill="1" applyBorder="1" applyAlignment="1" applyProtection="1">
      <alignment horizontal="center" vertical="center"/>
    </xf>
    <xf numFmtId="167" fontId="6" fillId="0" borderId="0" xfId="0" applyNumberFormat="1" applyFont="1" applyFill="1" applyAlignment="1" applyProtection="1">
      <alignment horizontal="center" vertical="center"/>
      <protection locked="0"/>
    </xf>
    <xf numFmtId="167" fontId="23" fillId="0" borderId="0" xfId="0" applyNumberFormat="1" applyFont="1" applyFill="1" applyBorder="1" applyAlignment="1" applyProtection="1">
      <alignment horizontal="center" vertical="center"/>
      <protection locked="0"/>
    </xf>
    <xf numFmtId="167" fontId="11" fillId="0" borderId="0" xfId="0" quotePrefix="1" applyNumberFormat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Fill="1" applyBorder="1" applyAlignment="1" applyProtection="1">
      <alignment horizontal="center" vertical="center"/>
      <protection locked="0"/>
    </xf>
    <xf numFmtId="167" fontId="28" fillId="0" borderId="0" xfId="0" applyNumberFormat="1" applyFont="1" applyFill="1" applyAlignment="1" applyProtection="1">
      <alignment horizontal="center" vertical="center"/>
      <protection locked="0"/>
    </xf>
    <xf numFmtId="167" fontId="8" fillId="0" borderId="8" xfId="0" quotePrefix="1" applyNumberFormat="1" applyFont="1" applyBorder="1" applyAlignment="1" applyProtection="1">
      <alignment vertical="center" shrinkToFit="1"/>
      <protection locked="0"/>
    </xf>
    <xf numFmtId="0" fontId="8" fillId="0" borderId="8" xfId="1" applyNumberFormat="1" applyFont="1" applyBorder="1" applyAlignment="1" applyProtection="1">
      <alignment vertical="center" shrinkToFit="1"/>
      <protection locked="0"/>
    </xf>
    <xf numFmtId="0" fontId="10" fillId="2" borderId="8" xfId="0" applyNumberFormat="1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1" fillId="9" borderId="11" xfId="0" applyFont="1" applyFill="1" applyBorder="1" applyAlignment="1" applyProtection="1">
      <alignment vertical="center"/>
      <protection hidden="1"/>
    </xf>
    <xf numFmtId="0" fontId="11" fillId="9" borderId="1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4" fillId="0" borderId="6" xfId="0" applyFont="1" applyBorder="1" applyAlignment="1" applyProtection="1">
      <alignment horizontal="center" vertical="center"/>
      <protection hidden="1"/>
    </xf>
    <xf numFmtId="0" fontId="37" fillId="0" borderId="6" xfId="0" applyFont="1" applyBorder="1" applyAlignment="1" applyProtection="1">
      <alignment horizontal="center" vertical="center" shrinkToFit="1"/>
      <protection hidden="1"/>
    </xf>
    <xf numFmtId="0" fontId="37" fillId="0" borderId="0" xfId="0" applyFont="1" applyBorder="1" applyAlignment="1" applyProtection="1">
      <alignment horizontal="center" vertical="center" shrinkToFit="1"/>
      <protection hidden="1"/>
    </xf>
    <xf numFmtId="0" fontId="27" fillId="0" borderId="0" xfId="0" applyFont="1" applyBorder="1" applyAlignment="1" applyProtection="1">
      <alignment vertical="center" shrinkToFit="1"/>
      <protection hidden="1"/>
    </xf>
    <xf numFmtId="0" fontId="37" fillId="0" borderId="5" xfId="0" applyFont="1" applyBorder="1" applyAlignment="1" applyProtection="1">
      <alignment horizontal="center" vertical="center" shrinkToFit="1"/>
      <protection hidden="1"/>
    </xf>
    <xf numFmtId="0" fontId="34" fillId="0" borderId="5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right" vertical="center"/>
      <protection hidden="1"/>
    </xf>
    <xf numFmtId="0" fontId="6" fillId="0" borderId="5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8" fillId="0" borderId="6" xfId="0" applyFont="1" applyBorder="1" applyAlignment="1" applyProtection="1">
      <alignment horizontal="center" vertical="center"/>
      <protection hidden="1"/>
    </xf>
    <xf numFmtId="0" fontId="38" fillId="0" borderId="5" xfId="0" applyFont="1" applyBorder="1" applyAlignment="1" applyProtection="1">
      <alignment horizontal="center" vertical="center"/>
      <protection hidden="1"/>
    </xf>
    <xf numFmtId="0" fontId="36" fillId="0" borderId="6" xfId="0" applyFont="1" applyBorder="1" applyAlignment="1" applyProtection="1">
      <alignment horizontal="center" vertical="center"/>
      <protection hidden="1"/>
    </xf>
    <xf numFmtId="0" fontId="36" fillId="0" borderId="5" xfId="0" applyFont="1" applyBorder="1" applyAlignment="1" applyProtection="1">
      <alignment horizontal="center" vertical="center"/>
      <protection hidden="1"/>
    </xf>
    <xf numFmtId="0" fontId="35" fillId="0" borderId="6" xfId="0" applyFont="1" applyBorder="1" applyAlignment="1" applyProtection="1">
      <alignment horizontal="center" vertical="center"/>
      <protection hidden="1"/>
    </xf>
    <xf numFmtId="0" fontId="35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35" fillId="0" borderId="6" xfId="0" applyFont="1" applyBorder="1" applyAlignment="1" applyProtection="1">
      <alignment horizontal="center" vertical="center" shrinkToFit="1"/>
      <protection hidden="1"/>
    </xf>
    <xf numFmtId="0" fontId="35" fillId="0" borderId="0" xfId="0" applyFont="1" applyBorder="1" applyAlignment="1" applyProtection="1">
      <alignment horizontal="center" vertical="center" shrinkToFit="1"/>
      <protection hidden="1"/>
    </xf>
    <xf numFmtId="0" fontId="35" fillId="0" borderId="5" xfId="0" applyFont="1" applyBorder="1" applyAlignment="1" applyProtection="1">
      <alignment horizontal="center" vertical="center" shrinkToFit="1"/>
      <protection hidden="1"/>
    </xf>
    <xf numFmtId="0" fontId="37" fillId="0" borderId="6" xfId="0" applyFont="1" applyBorder="1" applyAlignment="1" applyProtection="1">
      <alignment horizontal="center" vertical="center"/>
      <protection hidden="1"/>
    </xf>
    <xf numFmtId="0" fontId="37" fillId="0" borderId="5" xfId="0" applyFont="1" applyBorder="1" applyAlignment="1" applyProtection="1">
      <alignment horizontal="center" vertical="center"/>
      <protection hidden="1"/>
    </xf>
    <xf numFmtId="0" fontId="20" fillId="0" borderId="9" xfId="0" applyFont="1" applyBorder="1" applyAlignment="1" applyProtection="1">
      <alignment horizontal="right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36" fillId="0" borderId="6" xfId="0" applyFont="1" applyBorder="1" applyAlignment="1" applyProtection="1">
      <alignment horizontal="center" vertical="center" shrinkToFit="1"/>
      <protection hidden="1"/>
    </xf>
    <xf numFmtId="0" fontId="36" fillId="0" borderId="0" xfId="0" applyFont="1" applyBorder="1" applyAlignment="1" applyProtection="1">
      <alignment horizontal="center" vertical="center" shrinkToFit="1"/>
      <protection hidden="1"/>
    </xf>
    <xf numFmtId="0" fontId="36" fillId="0" borderId="5" xfId="0" applyFont="1" applyBorder="1" applyAlignment="1" applyProtection="1">
      <alignment horizontal="center" vertical="center" shrinkToFit="1"/>
      <protection hidden="1"/>
    </xf>
    <xf numFmtId="0" fontId="34" fillId="0" borderId="6" xfId="0" applyFont="1" applyBorder="1" applyAlignment="1" applyProtection="1">
      <alignment horizontal="center" vertical="center" shrinkToFit="1"/>
      <protection hidden="1"/>
    </xf>
    <xf numFmtId="0" fontId="34" fillId="0" borderId="0" xfId="0" applyFont="1" applyBorder="1" applyAlignment="1" applyProtection="1">
      <alignment horizontal="center" vertical="center" shrinkToFit="1"/>
      <protection hidden="1"/>
    </xf>
    <xf numFmtId="0" fontId="38" fillId="0" borderId="0" xfId="0" applyFont="1" applyBorder="1" applyAlignment="1" applyProtection="1">
      <alignment horizontal="center" vertical="center" shrinkToFit="1"/>
      <protection hidden="1"/>
    </xf>
    <xf numFmtId="0" fontId="34" fillId="0" borderId="5" xfId="0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7" xfId="0" applyFont="1" applyBorder="1" applyAlignment="1" applyProtection="1">
      <alignment horizontal="center" vertical="center" shrinkToFit="1"/>
      <protection hidden="1"/>
    </xf>
    <xf numFmtId="0" fontId="37" fillId="0" borderId="9" xfId="0" applyFont="1" applyBorder="1" applyAlignment="1" applyProtection="1">
      <alignment horizontal="center" vertical="center"/>
      <protection hidden="1"/>
    </xf>
    <xf numFmtId="0" fontId="37" fillId="0" borderId="7" xfId="0" applyFont="1" applyBorder="1" applyAlignment="1" applyProtection="1">
      <alignment horizontal="center" vertical="center"/>
      <protection hidden="1"/>
    </xf>
    <xf numFmtId="0" fontId="16" fillId="0" borderId="0" xfId="0" quotePrefix="1" applyNumberFormat="1" applyFont="1" applyFill="1" applyBorder="1" applyAlignment="1" applyProtection="1">
      <alignment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27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0" xfId="0" applyFont="1" applyFill="1" applyBorder="1" applyAlignment="1" applyProtection="1">
      <alignment horizontal="center" vertical="center" shrinkToFit="1"/>
      <protection locked="0" hidden="1"/>
    </xf>
    <xf numFmtId="0" fontId="6" fillId="0" borderId="0" xfId="0" applyFont="1" applyBorder="1" applyAlignment="1" applyProtection="1">
      <alignment horizontal="center" vertical="center" shrinkToFit="1"/>
      <protection locked="0" hidden="1"/>
    </xf>
    <xf numFmtId="0" fontId="6" fillId="4" borderId="0" xfId="0" applyFont="1" applyFill="1" applyBorder="1" applyAlignment="1" applyProtection="1">
      <alignment horizontal="center" vertical="center" shrinkToFit="1"/>
      <protection locked="0" hidden="1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7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5" borderId="0" xfId="0" applyFont="1" applyFill="1" applyBorder="1" applyAlignment="1" applyProtection="1">
      <alignment horizontal="center" vertical="center" shrinkToFit="1"/>
      <protection locked="0" hidden="1"/>
    </xf>
    <xf numFmtId="0" fontId="27" fillId="6" borderId="0" xfId="0" applyFont="1" applyFill="1" applyBorder="1" applyAlignment="1" applyProtection="1">
      <alignment horizontal="center" vertical="center" shrinkToFit="1"/>
      <protection locked="0" hidden="1"/>
    </xf>
    <xf numFmtId="0" fontId="27" fillId="4" borderId="0" xfId="0" applyFont="1" applyFill="1" applyBorder="1" applyAlignment="1" applyProtection="1">
      <alignment horizontal="center" vertical="center" shrinkToFit="1"/>
      <protection locked="0" hidden="1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27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7" fillId="0" borderId="0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Fill="1" applyBorder="1" applyAlignment="1" applyProtection="1">
      <alignment horizontal="center" vertical="center" shrinkToFit="1"/>
      <protection locked="0" hidden="1"/>
    </xf>
    <xf numFmtId="0" fontId="6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1" xfId="0" applyNumberFormat="1" applyFont="1" applyFill="1" applyBorder="1" applyAlignment="1" applyProtection="1">
      <alignment horizontal="left" vertical="center" shrinkToFit="1"/>
      <protection hidden="1"/>
    </xf>
    <xf numFmtId="0" fontId="27" fillId="2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2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2" xfId="0" applyNumberFormat="1" applyFont="1" applyFill="1" applyBorder="1" applyAlignment="1" applyProtection="1">
      <alignment horizontal="left" vertical="center" shrinkToFit="1"/>
      <protection hidden="1"/>
    </xf>
    <xf numFmtId="0" fontId="27" fillId="6" borderId="0" xfId="0" quotePrefix="1" applyFont="1" applyFill="1" applyBorder="1" applyAlignment="1" applyProtection="1">
      <alignment horizontal="center" vertical="center" shrinkToFit="1"/>
      <protection locked="0" hidden="1"/>
    </xf>
    <xf numFmtId="0" fontId="6" fillId="2" borderId="2" xfId="0" quotePrefix="1" applyNumberFormat="1" applyFont="1" applyFill="1" applyBorder="1" applyAlignment="1" applyProtection="1">
      <alignment horizontal="center" vertical="center" shrinkToFit="1"/>
      <protection locked="0" hidden="1"/>
    </xf>
    <xf numFmtId="0" fontId="27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29" fillId="0" borderId="0" xfId="0" applyNumberFormat="1" applyFont="1" applyFill="1" applyBorder="1" applyAlignment="1" applyProtection="1">
      <alignment horizontal="left" vertical="center"/>
      <protection hidden="1"/>
    </xf>
    <xf numFmtId="0" fontId="30" fillId="0" borderId="0" xfId="0" applyNumberFormat="1" applyFont="1" applyFill="1" applyBorder="1" applyAlignment="1" applyProtection="1">
      <alignment horizontal="centerContinuous" vertical="center"/>
      <protection hidden="1"/>
    </xf>
    <xf numFmtId="0" fontId="28" fillId="0" borderId="0" xfId="0" applyNumberFormat="1" applyFont="1" applyFill="1" applyAlignment="1" applyProtection="1">
      <alignment vertical="center"/>
      <protection hidden="1"/>
    </xf>
    <xf numFmtId="0" fontId="31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NumberFormat="1" applyFont="1" applyFill="1" applyAlignment="1" applyProtection="1">
      <alignment vertical="center"/>
      <protection hidden="1"/>
    </xf>
    <xf numFmtId="0" fontId="28" fillId="0" borderId="0" xfId="0" applyNumberFormat="1" applyFont="1" applyFill="1" applyBorder="1" applyAlignment="1" applyProtection="1">
      <alignment vertical="center"/>
      <protection hidden="1"/>
    </xf>
    <xf numFmtId="0" fontId="28" fillId="0" borderId="0" xfId="0" quotePrefix="1" applyNumberFormat="1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/>
      <protection hidden="1"/>
    </xf>
    <xf numFmtId="0" fontId="29" fillId="0" borderId="0" xfId="0" applyNumberFormat="1" applyFont="1" applyFill="1" applyBorder="1" applyAlignment="1" applyProtection="1">
      <alignment vertical="center"/>
      <protection hidden="1"/>
    </xf>
    <xf numFmtId="0" fontId="33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6" fillId="8" borderId="7" xfId="0" quotePrefix="1" applyNumberFormat="1" applyFont="1" applyFill="1" applyBorder="1" applyAlignment="1" applyProtection="1">
      <alignment horizontal="left" vertical="center" shrinkToFit="1"/>
      <protection hidden="1"/>
    </xf>
    <xf numFmtId="0" fontId="12" fillId="0" borderId="2" xfId="0" quotePrefix="1" applyNumberFormat="1" applyFont="1" applyBorder="1" applyAlignment="1" applyProtection="1">
      <alignment vertical="center"/>
      <protection hidden="1"/>
    </xf>
    <xf numFmtId="0" fontId="12" fillId="0" borderId="2" xfId="0" quotePrefix="1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locked="0" hidden="1"/>
    </xf>
    <xf numFmtId="0" fontId="8" fillId="0" borderId="0" xfId="0" applyFont="1" applyBorder="1" applyAlignment="1" applyProtection="1">
      <alignment vertical="center"/>
      <protection locked="0"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locked="0" hidden="1"/>
    </xf>
    <xf numFmtId="0" fontId="43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left" vertical="center"/>
      <protection locked="0" hidden="1"/>
    </xf>
    <xf numFmtId="0" fontId="3" fillId="0" borderId="6" xfId="0" applyFont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horizontal="right" vertical="center"/>
      <protection hidden="1"/>
    </xf>
    <xf numFmtId="0" fontId="39" fillId="0" borderId="0" xfId="0" applyFont="1" applyBorder="1" applyAlignment="1" applyProtection="1">
      <alignment horizontal="right" vertical="center"/>
      <protection hidden="1"/>
    </xf>
    <xf numFmtId="0" fontId="6" fillId="0" borderId="0" xfId="0" applyNumberFormat="1" applyFont="1" applyBorder="1" applyAlignment="1" applyProtection="1">
      <alignment vertical="center"/>
      <protection locked="0" hidden="1"/>
    </xf>
    <xf numFmtId="0" fontId="6" fillId="0" borderId="0" xfId="0" applyFont="1" applyFill="1" applyBorder="1" applyAlignment="1" applyProtection="1">
      <alignment vertical="center"/>
      <protection locked="0" hidden="1"/>
    </xf>
    <xf numFmtId="0" fontId="6" fillId="0" borderId="4" xfId="0" quotePrefix="1" applyNumberFormat="1" applyFont="1" applyFill="1" applyBorder="1" applyAlignment="1" applyProtection="1">
      <alignment horizontal="center" vertical="center"/>
      <protection locked="0" hidden="1"/>
    </xf>
    <xf numFmtId="0" fontId="6" fillId="0" borderId="7" xfId="0" quotePrefix="1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NumberFormat="1" applyFont="1" applyFill="1" applyBorder="1" applyAlignment="1" applyProtection="1">
      <alignment horizontal="left" vertical="center"/>
      <protection locked="0" hidden="1"/>
    </xf>
    <xf numFmtId="0" fontId="6" fillId="8" borderId="0" xfId="0" applyFont="1" applyFill="1" applyBorder="1" applyAlignment="1" applyProtection="1">
      <alignment vertical="center"/>
      <protection locked="0" hidden="1"/>
    </xf>
    <xf numFmtId="0" fontId="6" fillId="3" borderId="11" xfId="0" applyNumberFormat="1" applyFont="1" applyFill="1" applyBorder="1" applyAlignment="1" applyProtection="1">
      <alignment horizontal="center" vertical="center"/>
      <protection locked="0" hidden="1"/>
    </xf>
    <xf numFmtId="0" fontId="6" fillId="3" borderId="8" xfId="0" applyNumberFormat="1" applyFont="1" applyFill="1" applyBorder="1" applyAlignment="1" applyProtection="1">
      <alignment horizontal="center" vertical="center"/>
      <protection locked="0" hidden="1"/>
    </xf>
    <xf numFmtId="0" fontId="6" fillId="0" borderId="8" xfId="0" applyNumberFormat="1" applyFont="1" applyBorder="1" applyAlignment="1" applyProtection="1">
      <alignment horizontal="center" vertical="center"/>
      <protection locked="0" hidden="1"/>
    </xf>
    <xf numFmtId="0" fontId="6" fillId="0" borderId="13" xfId="0" applyFont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 applyProtection="1">
      <alignment horizontal="center" vertical="center"/>
      <protection locked="0" hidden="1"/>
    </xf>
    <xf numFmtId="0" fontId="6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6" fillId="8" borderId="13" xfId="0" applyFont="1" applyFill="1" applyBorder="1" applyAlignment="1" applyProtection="1">
      <alignment horizontal="center" vertical="center"/>
      <protection locked="0" hidden="1"/>
    </xf>
    <xf numFmtId="0" fontId="6" fillId="8" borderId="4" xfId="0" applyFont="1" applyFill="1" applyBorder="1" applyAlignment="1" applyProtection="1">
      <alignment horizontal="center" vertical="center"/>
      <protection locked="0" hidden="1"/>
    </xf>
    <xf numFmtId="0" fontId="6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5" xfId="0" quotePrefix="1" applyNumberFormat="1" applyFont="1" applyFill="1" applyBorder="1" applyAlignment="1" applyProtection="1">
      <alignment horizontal="center" vertical="center"/>
      <protection locked="0" hidden="1"/>
    </xf>
    <xf numFmtId="0" fontId="6" fillId="8" borderId="15" xfId="0" applyFont="1" applyFill="1" applyBorder="1" applyAlignment="1" applyProtection="1">
      <alignment horizontal="center" vertical="center"/>
      <protection locked="0" hidden="1"/>
    </xf>
    <xf numFmtId="0" fontId="6" fillId="8" borderId="5" xfId="0" applyFont="1" applyFill="1" applyBorder="1" applyAlignment="1" applyProtection="1">
      <alignment horizontal="center" vertical="center"/>
      <protection locked="0" hidden="1"/>
    </xf>
    <xf numFmtId="0" fontId="6" fillId="0" borderId="6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6" fillId="0" borderId="2" xfId="0" applyNumberFormat="1" applyFont="1" applyFill="1" applyBorder="1" applyAlignment="1" applyProtection="1">
      <alignment horizontal="center" vertical="center"/>
      <protection locked="0" hidden="1"/>
    </xf>
    <xf numFmtId="0" fontId="6" fillId="8" borderId="14" xfId="0" applyFont="1" applyFill="1" applyBorder="1" applyAlignment="1" applyProtection="1">
      <alignment horizontal="center" vertical="center"/>
      <protection locked="0" hidden="1"/>
    </xf>
    <xf numFmtId="0" fontId="6" fillId="8" borderId="7" xfId="0" applyFont="1" applyFill="1" applyBorder="1" applyAlignment="1" applyProtection="1">
      <alignment horizontal="center" vertical="center"/>
      <protection locked="0" hidden="1"/>
    </xf>
    <xf numFmtId="0" fontId="6" fillId="0" borderId="0" xfId="0" quotePrefix="1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11" fillId="9" borderId="8" xfId="0" applyFont="1" applyFill="1" applyBorder="1" applyAlignment="1" applyProtection="1">
      <alignment horizontal="center" vertical="center"/>
      <protection hidden="1"/>
    </xf>
    <xf numFmtId="0" fontId="11" fillId="9" borderId="11" xfId="0" applyFont="1" applyFill="1" applyBorder="1" applyAlignment="1" applyProtection="1">
      <alignment horizontal="center" vertical="center"/>
      <protection hidden="1"/>
    </xf>
    <xf numFmtId="0" fontId="11" fillId="9" borderId="10" xfId="0" applyFont="1" applyFill="1" applyBorder="1" applyAlignment="1" applyProtection="1">
      <alignment horizontal="center" vertical="center"/>
      <protection hidden="1"/>
    </xf>
    <xf numFmtId="20" fontId="51" fillId="0" borderId="0" xfId="0" applyNumberFormat="1" applyFont="1" applyFill="1" applyAlignment="1" applyProtection="1">
      <alignment horizontal="left" vertical="center"/>
      <protection hidden="1"/>
    </xf>
    <xf numFmtId="0" fontId="21" fillId="0" borderId="0" xfId="0" applyNumberFormat="1" applyFont="1" applyFill="1" applyAlignment="1" applyProtection="1">
      <alignment horizontal="center" vertical="center"/>
      <protection locked="0"/>
    </xf>
    <xf numFmtId="0" fontId="52" fillId="0" borderId="0" xfId="0" applyNumberFormat="1" applyFont="1" applyFill="1" applyBorder="1" applyAlignment="1" applyProtection="1">
      <alignment horizontal="center" vertical="center"/>
      <protection locked="0"/>
    </xf>
    <xf numFmtId="0" fontId="52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53" fillId="0" borderId="0" xfId="0" applyNumberFormat="1" applyFont="1" applyFill="1" applyBorder="1" applyAlignment="1" applyProtection="1">
      <alignment horizontal="center" vertical="center"/>
      <protection locked="0"/>
    </xf>
    <xf numFmtId="167" fontId="5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56" fillId="0" borderId="0" xfId="0" applyNumberFormat="1" applyFont="1" applyBorder="1" applyAlignment="1" applyProtection="1">
      <alignment vertical="center"/>
      <protection locked="0"/>
    </xf>
    <xf numFmtId="0" fontId="11" fillId="2" borderId="14" xfId="0" applyNumberFormat="1" applyFont="1" applyFill="1" applyBorder="1" applyAlignment="1" applyProtection="1">
      <alignment horizontal="center" vertical="center"/>
    </xf>
    <xf numFmtId="0" fontId="10" fillId="2" borderId="14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Border="1" applyAlignment="1" applyProtection="1">
      <alignment vertical="center" shrinkToFit="1"/>
      <protection hidden="1"/>
    </xf>
    <xf numFmtId="0" fontId="6" fillId="0" borderId="0" xfId="0" applyNumberFormat="1" applyFont="1" applyFill="1" applyAlignment="1" applyProtection="1">
      <alignment vertical="center"/>
      <protection hidden="1"/>
    </xf>
    <xf numFmtId="0" fontId="6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NumberFormat="1" applyFont="1" applyFill="1" applyAlignment="1" applyProtection="1">
      <alignment horizontal="left" vertical="center"/>
      <protection hidden="1"/>
    </xf>
    <xf numFmtId="167" fontId="6" fillId="0" borderId="0" xfId="0" applyNumberFormat="1" applyFont="1" applyFill="1" applyAlignment="1" applyProtection="1">
      <alignment horizontal="center" vertical="center"/>
      <protection hidden="1"/>
    </xf>
    <xf numFmtId="0" fontId="9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15" borderId="13" xfId="0" applyFont="1" applyFill="1" applyBorder="1" applyAlignment="1" applyProtection="1">
      <alignment horizontal="left" vertical="center"/>
      <protection locked="0"/>
    </xf>
    <xf numFmtId="0" fontId="7" fillId="15" borderId="15" xfId="0" applyFont="1" applyFill="1" applyBorder="1" applyAlignment="1" applyProtection="1">
      <alignment horizontal="left" vertical="center"/>
      <protection locked="0"/>
    </xf>
    <xf numFmtId="0" fontId="42" fillId="15" borderId="15" xfId="0" applyFont="1" applyFill="1" applyBorder="1" applyAlignment="1" applyProtection="1">
      <alignment horizontal="left" vertical="center"/>
      <protection locked="0"/>
    </xf>
    <xf numFmtId="168" fontId="7" fillId="15" borderId="15" xfId="0" applyNumberFormat="1" applyFont="1" applyFill="1" applyBorder="1" applyAlignment="1" applyProtection="1">
      <alignment horizontal="left" vertical="center"/>
      <protection locked="0"/>
    </xf>
    <xf numFmtId="0" fontId="7" fillId="15" borderId="14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quotePrefix="1" applyFont="1" applyBorder="1" applyAlignment="1" applyProtection="1">
      <alignment horizontal="left" vertical="center"/>
      <protection locked="0" hidden="1"/>
    </xf>
    <xf numFmtId="0" fontId="3" fillId="17" borderId="2" xfId="0" applyFont="1" applyFill="1" applyBorder="1" applyAlignment="1" applyProtection="1">
      <alignment horizontal="right" vertical="center"/>
      <protection hidden="1"/>
    </xf>
    <xf numFmtId="22" fontId="6" fillId="17" borderId="2" xfId="0" applyNumberFormat="1" applyFont="1" applyFill="1" applyBorder="1" applyAlignment="1" applyProtection="1">
      <alignment horizontal="left" vertical="center"/>
      <protection locked="0"/>
    </xf>
    <xf numFmtId="0" fontId="6" fillId="0" borderId="0" xfId="0" quotePrefix="1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left" vertical="center"/>
      <protection locked="0" hidden="1"/>
    </xf>
    <xf numFmtId="0" fontId="6" fillId="0" borderId="0" xfId="0" quotePrefix="1" applyFont="1" applyFill="1" applyBorder="1" applyAlignment="1" applyProtection="1">
      <alignment vertical="center"/>
      <protection locked="0" hidden="1"/>
    </xf>
    <xf numFmtId="0" fontId="58" fillId="0" borderId="0" xfId="0" quotePrefix="1" applyFont="1" applyFill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right" vertical="center"/>
      <protection locked="0" hidden="1"/>
    </xf>
    <xf numFmtId="0" fontId="6" fillId="0" borderId="0" xfId="0" applyFont="1" applyFill="1" applyBorder="1" applyAlignment="1" applyProtection="1">
      <alignment horizontal="right" vertical="center"/>
      <protection locked="0" hidden="1"/>
    </xf>
    <xf numFmtId="0" fontId="11" fillId="0" borderId="0" xfId="0" quotePrefix="1" applyFont="1" applyBorder="1" applyAlignment="1" applyProtection="1">
      <alignment horizontal="left" vertical="center"/>
      <protection locked="0" hidden="1"/>
    </xf>
    <xf numFmtId="0" fontId="11" fillId="0" borderId="0" xfId="0" quotePrefix="1" applyFont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left" vertical="center"/>
      <protection locked="0" hidden="1"/>
    </xf>
    <xf numFmtId="164" fontId="6" fillId="0" borderId="0" xfId="0" applyNumberFormat="1" applyFont="1" applyBorder="1" applyAlignment="1" applyProtection="1">
      <alignment horizontal="left" vertical="center"/>
      <protection locked="0" hidden="1"/>
    </xf>
    <xf numFmtId="0" fontId="40" fillId="14" borderId="0" xfId="0" applyNumberFormat="1" applyFont="1" applyFill="1" applyBorder="1" applyAlignment="1" applyProtection="1">
      <alignment vertical="center"/>
      <protection locked="0" hidden="1"/>
    </xf>
    <xf numFmtId="0" fontId="47" fillId="14" borderId="0" xfId="0" applyNumberFormat="1" applyFont="1" applyFill="1" applyBorder="1" applyAlignment="1" applyProtection="1">
      <alignment horizontal="center" vertical="center"/>
      <protection locked="0" hidden="1"/>
    </xf>
    <xf numFmtId="0" fontId="47" fillId="14" borderId="0" xfId="0" applyNumberFormat="1" applyFont="1" applyFill="1" applyBorder="1" applyAlignment="1" applyProtection="1">
      <alignment vertical="center"/>
      <protection locked="0" hidden="1"/>
    </xf>
    <xf numFmtId="0" fontId="47" fillId="0" borderId="0" xfId="0" applyFont="1" applyAlignment="1" applyProtection="1">
      <alignment horizontal="left" vertical="center"/>
      <protection locked="0" hidden="1"/>
    </xf>
    <xf numFmtId="0" fontId="20" fillId="0" borderId="0" xfId="0" applyFont="1" applyAlignment="1" applyProtection="1">
      <alignment vertical="center"/>
      <protection locked="0" hidden="1"/>
    </xf>
    <xf numFmtId="0" fontId="46" fillId="14" borderId="0" xfId="0" applyNumberFormat="1" applyFont="1" applyFill="1" applyBorder="1" applyAlignment="1" applyProtection="1">
      <alignment vertical="center"/>
      <protection locked="0" hidden="1"/>
    </xf>
    <xf numFmtId="0" fontId="20" fillId="14" borderId="0" xfId="0" applyFont="1" applyFill="1" applyAlignment="1" applyProtection="1">
      <alignment vertical="center"/>
      <protection locked="0" hidden="1"/>
    </xf>
    <xf numFmtId="0" fontId="40" fillId="14" borderId="0" xfId="0" applyFont="1" applyFill="1" applyBorder="1" applyAlignment="1" applyProtection="1">
      <alignment horizontal="centerContinuous" vertical="center"/>
      <protection locked="0" hidden="1"/>
    </xf>
    <xf numFmtId="0" fontId="47" fillId="14" borderId="0" xfId="0" applyNumberFormat="1" applyFont="1" applyFill="1" applyBorder="1" applyAlignment="1" applyProtection="1">
      <alignment horizontal="centerContinuous" vertical="center"/>
      <protection locked="0" hidden="1"/>
    </xf>
    <xf numFmtId="0" fontId="47" fillId="14" borderId="0" xfId="0" applyFont="1" applyFill="1" applyBorder="1" applyAlignment="1" applyProtection="1">
      <alignment vertical="center"/>
      <protection locked="0" hidden="1"/>
    </xf>
    <xf numFmtId="0" fontId="40" fillId="7" borderId="11" xfId="0" applyFont="1" applyFill="1" applyBorder="1" applyAlignment="1" applyProtection="1">
      <alignment vertical="center"/>
      <protection locked="0" hidden="1"/>
    </xf>
    <xf numFmtId="0" fontId="47" fillId="7" borderId="12" xfId="0" applyFont="1" applyFill="1" applyBorder="1" applyAlignment="1" applyProtection="1">
      <alignment vertical="center"/>
      <protection locked="0" hidden="1"/>
    </xf>
    <xf numFmtId="0" fontId="40" fillId="7" borderId="12" xfId="0" applyFont="1" applyFill="1" applyBorder="1" applyAlignment="1" applyProtection="1">
      <alignment horizontal="centerContinuous" vertical="center"/>
      <protection locked="0" hidden="1"/>
    </xf>
    <xf numFmtId="0" fontId="47" fillId="7" borderId="12" xfId="0" applyFont="1" applyFill="1" applyBorder="1" applyAlignment="1" applyProtection="1">
      <alignment horizontal="centerContinuous" vertical="center"/>
      <protection locked="0" hidden="1"/>
    </xf>
    <xf numFmtId="49" fontId="40" fillId="7" borderId="10" xfId="0" applyNumberFormat="1" applyFont="1" applyFill="1" applyBorder="1" applyAlignment="1" applyProtection="1">
      <alignment horizontal="centerContinuous" vertical="center"/>
      <protection locked="0" hidden="1"/>
    </xf>
    <xf numFmtId="0" fontId="47" fillId="7" borderId="13" xfId="0" applyFont="1" applyFill="1" applyBorder="1" applyAlignment="1" applyProtection="1">
      <alignment horizontal="center" vertical="center"/>
      <protection locked="0" hidden="1"/>
    </xf>
    <xf numFmtId="0" fontId="47" fillId="7" borderId="11" xfId="0" applyNumberFormat="1" applyFont="1" applyFill="1" applyBorder="1" applyAlignment="1" applyProtection="1">
      <alignment vertical="center"/>
      <protection locked="0" hidden="1"/>
    </xf>
    <xf numFmtId="0" fontId="47" fillId="7" borderId="8" xfId="0" applyNumberFormat="1" applyFont="1" applyFill="1" applyBorder="1" applyAlignment="1" applyProtection="1">
      <alignment horizontal="center" vertical="center"/>
      <protection locked="0" hidden="1"/>
    </xf>
    <xf numFmtId="0" fontId="47" fillId="7" borderId="12" xfId="0" applyFont="1" applyFill="1" applyBorder="1" applyAlignment="1" applyProtection="1">
      <alignment horizontal="center" vertical="center"/>
      <protection locked="0" hidden="1"/>
    </xf>
    <xf numFmtId="0" fontId="47" fillId="7" borderId="10" xfId="0" applyFont="1" applyFill="1" applyBorder="1" applyAlignment="1" applyProtection="1">
      <alignment horizontal="center" vertical="center"/>
      <protection locked="0" hidden="1"/>
    </xf>
    <xf numFmtId="0" fontId="47" fillId="7" borderId="14" xfId="0" applyFont="1" applyFill="1" applyBorder="1" applyAlignment="1" applyProtection="1">
      <alignment horizontal="center" vertical="center"/>
      <protection locked="0" hidden="1"/>
    </xf>
    <xf numFmtId="0" fontId="47" fillId="0" borderId="3" xfId="0" applyNumberFormat="1" applyFont="1" applyFill="1" applyBorder="1" applyAlignment="1" applyProtection="1">
      <alignment vertical="center"/>
      <protection locked="0" hidden="1"/>
    </xf>
    <xf numFmtId="0" fontId="20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1" xfId="0" quotePrefix="1" applyFont="1" applyBorder="1" applyAlignment="1" applyProtection="1">
      <alignment vertical="center"/>
      <protection locked="0" hidden="1"/>
    </xf>
    <xf numFmtId="0" fontId="20" fillId="0" borderId="1" xfId="0" quotePrefix="1" applyFont="1" applyFill="1" applyBorder="1" applyAlignment="1" applyProtection="1">
      <alignment horizontal="center" vertical="center"/>
      <protection locked="0" hidden="1"/>
    </xf>
    <xf numFmtId="0" fontId="20" fillId="0" borderId="13" xfId="0" applyFont="1" applyBorder="1" applyAlignment="1" applyProtection="1">
      <alignment vertical="center"/>
      <protection locked="0" hidden="1"/>
    </xf>
    <xf numFmtId="0" fontId="47" fillId="0" borderId="6" xfId="0" applyNumberFormat="1" applyFont="1" applyFill="1" applyBorder="1" applyAlignment="1" applyProtection="1">
      <alignment vertical="center"/>
      <protection locked="0" hidden="1"/>
    </xf>
    <xf numFmtId="0" fontId="20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0" xfId="0" quotePrefix="1" applyFont="1" applyBorder="1" applyAlignment="1" applyProtection="1">
      <alignment vertical="center"/>
      <protection locked="0" hidden="1"/>
    </xf>
    <xf numFmtId="0" fontId="20" fillId="0" borderId="0" xfId="0" quotePrefix="1" applyFont="1" applyFill="1" applyBorder="1" applyAlignment="1" applyProtection="1">
      <alignment horizontal="center" vertical="center"/>
      <protection locked="0" hidden="1"/>
    </xf>
    <xf numFmtId="0" fontId="20" fillId="0" borderId="15" xfId="0" applyFont="1" applyBorder="1" applyAlignment="1" applyProtection="1">
      <alignment vertical="center"/>
      <protection locked="0" hidden="1"/>
    </xf>
    <xf numFmtId="0" fontId="47" fillId="0" borderId="6" xfId="0" applyFont="1" applyBorder="1" applyAlignment="1" applyProtection="1">
      <alignment vertical="center"/>
      <protection locked="0" hidden="1"/>
    </xf>
    <xf numFmtId="0" fontId="47" fillId="0" borderId="9" xfId="0" applyFont="1" applyBorder="1" applyAlignment="1" applyProtection="1">
      <alignment vertical="center"/>
      <protection locked="0" hidden="1"/>
    </xf>
    <xf numFmtId="0" fontId="20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2" xfId="0" quotePrefix="1" applyFont="1" applyBorder="1" applyAlignment="1" applyProtection="1">
      <alignment vertical="center"/>
      <protection locked="0" hidden="1"/>
    </xf>
    <xf numFmtId="0" fontId="20" fillId="0" borderId="2" xfId="0" quotePrefix="1" applyFont="1" applyFill="1" applyBorder="1" applyAlignment="1" applyProtection="1">
      <alignment horizontal="center" vertical="center"/>
      <protection locked="0" hidden="1"/>
    </xf>
    <xf numFmtId="0" fontId="20" fillId="0" borderId="14" xfId="0" applyFont="1" applyBorder="1" applyAlignment="1" applyProtection="1">
      <alignment vertical="center"/>
      <protection locked="0" hidden="1"/>
    </xf>
    <xf numFmtId="0" fontId="47" fillId="0" borderId="0" xfId="0" applyFont="1" applyAlignment="1" applyProtection="1">
      <alignment vertical="center"/>
      <protection locked="0" hidden="1"/>
    </xf>
    <xf numFmtId="0" fontId="20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0" xfId="0" quotePrefix="1" applyFont="1" applyAlignment="1" applyProtection="1">
      <alignment vertical="center"/>
      <protection locked="0" hidden="1"/>
    </xf>
    <xf numFmtId="0" fontId="20" fillId="0" borderId="0" xfId="0" quotePrefix="1" applyFont="1" applyFill="1" applyAlignment="1" applyProtection="1">
      <alignment horizontal="center" vertical="center"/>
      <protection locked="0" hidden="1"/>
    </xf>
    <xf numFmtId="0" fontId="47" fillId="7" borderId="8" xfId="0" applyNumberFormat="1" applyFont="1" applyFill="1" applyBorder="1" applyAlignment="1" applyProtection="1">
      <alignment vertical="center"/>
      <protection locked="0" hidden="1"/>
    </xf>
    <xf numFmtId="0" fontId="47" fillId="7" borderId="11" xfId="0" applyFont="1" applyFill="1" applyBorder="1" applyAlignment="1" applyProtection="1">
      <alignment horizontal="center" vertical="center"/>
      <protection locked="0" hidden="1"/>
    </xf>
    <xf numFmtId="0" fontId="47" fillId="0" borderId="15" xfId="0" applyNumberFormat="1" applyFont="1" applyFill="1" applyBorder="1" applyAlignment="1" applyProtection="1">
      <alignment vertical="center"/>
      <protection locked="0" hidden="1"/>
    </xf>
    <xf numFmtId="0" fontId="20" fillId="0" borderId="3" xfId="0" quotePrefix="1" applyFont="1" applyBorder="1" applyAlignment="1" applyProtection="1">
      <alignment vertical="center"/>
      <protection locked="0" hidden="1"/>
    </xf>
    <xf numFmtId="0" fontId="20" fillId="0" borderId="4" xfId="0" quotePrefix="1" applyFont="1" applyBorder="1" applyAlignment="1" applyProtection="1">
      <alignment vertical="center"/>
      <protection locked="0" hidden="1"/>
    </xf>
    <xf numFmtId="0" fontId="20" fillId="0" borderId="13" xfId="0" applyFont="1" applyBorder="1" applyAlignment="1" applyProtection="1">
      <alignment horizontal="center" vertical="center"/>
      <protection locked="0" hidden="1"/>
    </xf>
    <xf numFmtId="0" fontId="20" fillId="0" borderId="6" xfId="0" quotePrefix="1" applyFont="1" applyBorder="1" applyAlignment="1" applyProtection="1">
      <alignment vertical="center"/>
      <protection locked="0" hidden="1"/>
    </xf>
    <xf numFmtId="0" fontId="20" fillId="0" borderId="5" xfId="0" quotePrefix="1" applyFont="1" applyBorder="1" applyAlignment="1" applyProtection="1">
      <alignment vertical="center"/>
      <protection locked="0" hidden="1"/>
    </xf>
    <xf numFmtId="0" fontId="20" fillId="0" borderId="15" xfId="0" applyFont="1" applyBorder="1" applyAlignment="1" applyProtection="1">
      <alignment horizontal="center" vertical="center"/>
      <protection locked="0" hidden="1"/>
    </xf>
    <xf numFmtId="0" fontId="47" fillId="0" borderId="14" xfId="0" applyNumberFormat="1" applyFont="1" applyFill="1" applyBorder="1" applyAlignment="1" applyProtection="1">
      <alignment vertical="center"/>
      <protection locked="0" hidden="1"/>
    </xf>
    <xf numFmtId="0" fontId="20" fillId="0" borderId="9" xfId="0" quotePrefix="1" applyFont="1" applyBorder="1" applyAlignment="1" applyProtection="1">
      <alignment vertical="center"/>
      <protection locked="0" hidden="1"/>
    </xf>
    <xf numFmtId="0" fontId="20" fillId="0" borderId="7" xfId="0" quotePrefix="1" applyFont="1" applyBorder="1" applyAlignment="1" applyProtection="1">
      <alignment vertical="center"/>
      <protection locked="0" hidden="1"/>
    </xf>
    <xf numFmtId="0" fontId="20" fillId="0" borderId="14" xfId="0" applyFont="1" applyBorder="1" applyAlignment="1" applyProtection="1">
      <alignment horizontal="center" vertical="center"/>
      <protection locked="0" hidden="1"/>
    </xf>
    <xf numFmtId="0" fontId="47" fillId="0" borderId="0" xfId="0" applyNumberFormat="1" applyFont="1" applyFill="1" applyBorder="1" applyAlignment="1" applyProtection="1">
      <alignment vertical="center"/>
      <protection locked="0" hidden="1"/>
    </xf>
    <xf numFmtId="0" fontId="47" fillId="7" borderId="11" xfId="0" applyFont="1" applyFill="1" applyBorder="1" applyAlignment="1" applyProtection="1">
      <alignment vertical="center"/>
      <protection locked="0" hidden="1"/>
    </xf>
    <xf numFmtId="0" fontId="20" fillId="0" borderId="0" xfId="0" applyFont="1" applyAlignment="1" applyProtection="1">
      <alignment horizontal="center" vertical="center"/>
      <protection locked="0" hidden="1"/>
    </xf>
    <xf numFmtId="0" fontId="47" fillId="7" borderId="3" xfId="0" applyFont="1" applyFill="1" applyBorder="1" applyAlignment="1" applyProtection="1">
      <alignment vertical="center"/>
      <protection locked="0" hidden="1"/>
    </xf>
    <xf numFmtId="0" fontId="47" fillId="7" borderId="1" xfId="0" applyFont="1" applyFill="1" applyBorder="1" applyAlignment="1" applyProtection="1">
      <alignment vertical="center"/>
      <protection locked="0" hidden="1"/>
    </xf>
    <xf numFmtId="0" fontId="47" fillId="0" borderId="9" xfId="0" applyNumberFormat="1" applyFont="1" applyFill="1" applyBorder="1" applyAlignment="1" applyProtection="1">
      <alignment vertical="center"/>
      <protection locked="0" hidden="1"/>
    </xf>
    <xf numFmtId="0" fontId="59" fillId="17" borderId="13" xfId="0" applyFont="1" applyFill="1" applyBorder="1" applyAlignment="1" applyProtection="1">
      <alignment horizontal="center" vertical="center"/>
      <protection hidden="1"/>
    </xf>
    <xf numFmtId="0" fontId="60" fillId="0" borderId="0" xfId="0" applyNumberFormat="1" applyFont="1" applyFill="1" applyBorder="1" applyAlignment="1" applyProtection="1">
      <protection locked="0"/>
    </xf>
    <xf numFmtId="0" fontId="60" fillId="0" borderId="0" xfId="0" applyNumberFormat="1" applyFont="1" applyFill="1" applyAlignment="1" applyProtection="1">
      <alignment horizontal="left" vertical="top"/>
      <protection locked="0"/>
    </xf>
    <xf numFmtId="0" fontId="61" fillId="18" borderId="2" xfId="0" quotePrefix="1" applyFont="1" applyFill="1" applyBorder="1" applyAlignment="1" applyProtection="1">
      <alignment horizontal="left" vertical="center"/>
      <protection hidden="1"/>
    </xf>
    <xf numFmtId="0" fontId="34" fillId="0" borderId="3" xfId="0" applyFont="1" applyBorder="1" applyAlignment="1" applyProtection="1">
      <alignment horizontal="center" vertical="center"/>
      <protection hidden="1"/>
    </xf>
    <xf numFmtId="0" fontId="34" fillId="0" borderId="4" xfId="0" applyFont="1" applyBorder="1" applyAlignment="1" applyProtection="1">
      <alignment horizontal="center" vertical="center"/>
      <protection locked="0" hidden="1"/>
    </xf>
    <xf numFmtId="0" fontId="6" fillId="0" borderId="6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right" vertical="center"/>
      <protection hidden="1"/>
    </xf>
    <xf numFmtId="0" fontId="27" fillId="0" borderId="0" xfId="0" applyFont="1" applyBorder="1" applyAlignment="1" applyProtection="1">
      <alignment vertical="center"/>
      <protection locked="0" hidden="1"/>
    </xf>
    <xf numFmtId="0" fontId="27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27" fillId="2" borderId="4" xfId="0" applyNumberFormat="1" applyFont="1" applyFill="1" applyBorder="1" applyAlignment="1" applyProtection="1">
      <alignment horizontal="left" vertical="center" shrinkToFit="1"/>
      <protection hidden="1"/>
    </xf>
    <xf numFmtId="0" fontId="27" fillId="2" borderId="7" xfId="0" applyNumberFormat="1" applyFont="1" applyFill="1" applyBorder="1" applyAlignment="1" applyProtection="1">
      <alignment horizontal="left" vertical="center" shrinkToFit="1"/>
      <protection hidden="1"/>
    </xf>
    <xf numFmtId="0" fontId="27" fillId="0" borderId="5" xfId="0" applyNumberFormat="1" applyFont="1" applyFill="1" applyBorder="1" applyAlignment="1" applyProtection="1">
      <alignment horizontal="left" vertical="center" shrinkToFit="1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6" fillId="0" borderId="6" xfId="0" applyNumberFormat="1" applyFont="1" applyFill="1" applyBorder="1" applyAlignment="1" applyProtection="1">
      <alignment vertical="center"/>
      <protection locked="0"/>
    </xf>
    <xf numFmtId="0" fontId="27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27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27" fillId="2" borderId="1" xfId="0" applyNumberFormat="1" applyFont="1" applyFill="1" applyBorder="1" applyAlignment="1" applyProtection="1">
      <alignment horizontal="left" vertical="center" shrinkToFit="1"/>
      <protection hidden="1"/>
    </xf>
    <xf numFmtId="0" fontId="27" fillId="2" borderId="2" xfId="0" applyNumberFormat="1" applyFont="1" applyFill="1" applyBorder="1" applyAlignment="1" applyProtection="1">
      <alignment horizontal="left" vertical="center" shrinkToFit="1"/>
      <protection hidden="1"/>
    </xf>
    <xf numFmtId="0" fontId="27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30" fillId="0" borderId="0" xfId="0" applyNumberFormat="1" applyFont="1" applyFill="1" applyBorder="1" applyAlignment="1" applyProtection="1">
      <alignment vertical="center"/>
      <protection hidden="1"/>
    </xf>
    <xf numFmtId="0" fontId="30" fillId="0" borderId="0" xfId="0" applyNumberFormat="1" applyFont="1" applyFill="1" applyAlignment="1" applyProtection="1">
      <alignment vertical="center"/>
      <protection hidden="1"/>
    </xf>
    <xf numFmtId="0" fontId="62" fillId="0" borderId="0" xfId="0" applyFont="1" applyBorder="1" applyAlignment="1" applyProtection="1">
      <alignment horizontal="center" vertical="center"/>
    </xf>
    <xf numFmtId="165" fontId="62" fillId="0" borderId="0" xfId="0" applyNumberFormat="1" applyFont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27" fillId="0" borderId="8" xfId="0" applyFont="1" applyBorder="1" applyAlignment="1" applyProtection="1">
      <alignment horizontal="center" vertical="center"/>
    </xf>
    <xf numFmtId="0" fontId="27" fillId="10" borderId="8" xfId="0" applyFont="1" applyFill="1" applyBorder="1" applyAlignment="1" applyProtection="1">
      <alignment horizontal="center" vertical="center"/>
    </xf>
    <xf numFmtId="0" fontId="27" fillId="10" borderId="8" xfId="0" quotePrefix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locked="0"/>
    </xf>
    <xf numFmtId="165" fontId="27" fillId="0" borderId="0" xfId="0" applyNumberFormat="1" applyFont="1" applyBorder="1" applyAlignment="1" applyProtection="1">
      <alignment horizontal="center" vertical="center"/>
    </xf>
    <xf numFmtId="165" fontId="27" fillId="0" borderId="0" xfId="0" applyNumberFormat="1" applyFont="1" applyBorder="1" applyAlignment="1" applyProtection="1">
      <alignment horizontal="center" vertical="center"/>
      <protection locked="0"/>
    </xf>
    <xf numFmtId="0" fontId="27" fillId="11" borderId="8" xfId="0" applyFont="1" applyFill="1" applyBorder="1" applyAlignment="1" applyProtection="1">
      <alignment horizontal="center" vertical="center"/>
      <protection locked="0"/>
    </xf>
    <xf numFmtId="0" fontId="63" fillId="0" borderId="8" xfId="0" applyFont="1" applyFill="1" applyBorder="1" applyAlignment="1">
      <alignment horizontal="center" vertical="center"/>
    </xf>
    <xf numFmtId="0" fontId="27" fillId="12" borderId="8" xfId="0" applyFont="1" applyFill="1" applyBorder="1" applyAlignment="1" applyProtection="1">
      <alignment horizontal="center" vertical="center"/>
      <protection locked="0"/>
    </xf>
    <xf numFmtId="0" fontId="27" fillId="8" borderId="8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</xf>
    <xf numFmtId="0" fontId="27" fillId="0" borderId="8" xfId="0" applyFont="1" applyBorder="1" applyAlignment="1" applyProtection="1">
      <alignment horizontal="center" vertical="center"/>
      <protection locked="0"/>
    </xf>
    <xf numFmtId="0" fontId="63" fillId="9" borderId="8" xfId="0" applyFont="1" applyFill="1" applyBorder="1" applyAlignment="1">
      <alignment horizontal="center" vertical="center"/>
    </xf>
    <xf numFmtId="0" fontId="27" fillId="0" borderId="0" xfId="0" applyFont="1" applyAlignment="1" applyProtection="1">
      <alignment vertical="center"/>
      <protection locked="0"/>
    </xf>
    <xf numFmtId="0" fontId="63" fillId="0" borderId="8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right" vertical="center"/>
      <protection hidden="1"/>
    </xf>
    <xf numFmtId="0" fontId="7" fillId="15" borderId="13" xfId="0" applyFont="1" applyFill="1" applyBorder="1" applyAlignment="1" applyProtection="1">
      <alignment horizontal="left" vertical="center" indent="1"/>
      <protection locked="0" hidden="1"/>
    </xf>
    <xf numFmtId="0" fontId="7" fillId="15" borderId="15" xfId="0" applyFont="1" applyFill="1" applyBorder="1" applyAlignment="1" applyProtection="1">
      <alignment horizontal="left" vertical="center" indent="1"/>
      <protection locked="0" hidden="1"/>
    </xf>
    <xf numFmtId="0" fontId="7" fillId="15" borderId="14" xfId="0" applyFont="1" applyFill="1" applyBorder="1" applyAlignment="1" applyProtection="1">
      <alignment horizontal="left" vertical="center" indent="1"/>
      <protection locked="0" hidden="1"/>
    </xf>
    <xf numFmtId="0" fontId="9" fillId="0" borderId="0" xfId="0" applyFont="1" applyBorder="1" applyAlignment="1" applyProtection="1">
      <alignment vertical="center"/>
      <protection hidden="1"/>
    </xf>
    <xf numFmtId="0" fontId="6" fillId="0" borderId="8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NumberFormat="1" applyFont="1" applyBorder="1" applyAlignment="1" applyProtection="1">
      <alignment vertical="center"/>
      <protection locked="0" hidden="1"/>
    </xf>
    <xf numFmtId="0" fontId="9" fillId="0" borderId="4" xfId="0" quotePrefix="1" applyNumberFormat="1" applyFont="1" applyFill="1" applyBorder="1" applyAlignment="1" applyProtection="1">
      <alignment horizontal="center" vertical="center"/>
      <protection locked="0" hidden="1"/>
    </xf>
    <xf numFmtId="0" fontId="9" fillId="8" borderId="0" xfId="0" applyNumberFormat="1" applyFont="1" applyFill="1" applyBorder="1" applyAlignment="1" applyProtection="1">
      <alignment horizontal="left" vertical="center"/>
      <protection locked="0" hidden="1"/>
    </xf>
    <xf numFmtId="0" fontId="9" fillId="0" borderId="0" xfId="0" applyFont="1" applyFill="1" applyBorder="1" applyAlignment="1" applyProtection="1">
      <alignment vertical="center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59" fillId="10" borderId="0" xfId="0" applyFont="1" applyFill="1" applyAlignment="1" applyProtection="1">
      <alignment horizontal="center" vertical="center"/>
    </xf>
    <xf numFmtId="0" fontId="59" fillId="21" borderId="8" xfId="0" applyFont="1" applyFill="1" applyBorder="1" applyAlignment="1" applyProtection="1">
      <alignment horizontal="center" vertical="center"/>
    </xf>
    <xf numFmtId="0" fontId="59" fillId="10" borderId="0" xfId="0" applyFont="1" applyFill="1" applyAlignment="1" applyProtection="1">
      <alignment vertical="center"/>
    </xf>
    <xf numFmtId="0" fontId="59" fillId="10" borderId="8" xfId="0" applyFont="1" applyFill="1" applyBorder="1" applyAlignment="1" applyProtection="1">
      <alignment horizontal="center" vertical="center"/>
    </xf>
    <xf numFmtId="0" fontId="27" fillId="8" borderId="0" xfId="0" applyFont="1" applyFill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</xf>
    <xf numFmtId="0" fontId="27" fillId="13" borderId="0" xfId="0" applyFont="1" applyFill="1" applyAlignment="1" applyProtection="1">
      <alignment horizontal="center" vertical="center"/>
      <protection locked="0"/>
    </xf>
    <xf numFmtId="0" fontId="27" fillId="20" borderId="0" xfId="0" applyFont="1" applyFill="1" applyAlignment="1" applyProtection="1">
      <alignment vertical="center"/>
      <protection locked="0"/>
    </xf>
    <xf numFmtId="0" fontId="27" fillId="12" borderId="0" xfId="0" applyFont="1" applyFill="1" applyAlignment="1" applyProtection="1">
      <alignment vertical="center"/>
    </xf>
    <xf numFmtId="0" fontId="27" fillId="19" borderId="0" xfId="0" applyFont="1" applyFill="1" applyAlignme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20" borderId="0" xfId="2" applyFont="1" applyFill="1" applyBorder="1" applyAlignment="1" applyProtection="1">
      <alignment vertical="center"/>
      <protection locked="0"/>
    </xf>
    <xf numFmtId="0" fontId="27" fillId="23" borderId="13" xfId="0" applyFont="1" applyFill="1" applyBorder="1" applyAlignment="1" applyProtection="1">
      <alignment horizontal="center" vertical="center"/>
    </xf>
    <xf numFmtId="0" fontId="27" fillId="23" borderId="15" xfId="0" applyFont="1" applyFill="1" applyBorder="1" applyAlignment="1" applyProtection="1">
      <alignment horizontal="center" vertical="center"/>
    </xf>
    <xf numFmtId="0" fontId="27" fillId="23" borderId="14" xfId="0" applyFont="1" applyFill="1" applyBorder="1" applyAlignment="1" applyProtection="1">
      <alignment horizontal="center" vertical="center"/>
    </xf>
    <xf numFmtId="0" fontId="27" fillId="20" borderId="0" xfId="0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vertical="center"/>
    </xf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74" fillId="24" borderId="8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169" fontId="73" fillId="0" borderId="0" xfId="0" applyNumberFormat="1" applyFont="1" applyAlignment="1">
      <alignment horizontal="center" vertical="center"/>
    </xf>
    <xf numFmtId="169" fontId="27" fillId="0" borderId="0" xfId="0" applyNumberFormat="1" applyFont="1" applyFill="1" applyBorder="1" applyAlignment="1">
      <alignment horizontal="center" vertical="center"/>
    </xf>
    <xf numFmtId="0" fontId="59" fillId="0" borderId="8" xfId="0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  <protection locked="0"/>
    </xf>
    <xf numFmtId="0" fontId="66" fillId="10" borderId="13" xfId="0" applyFont="1" applyFill="1" applyBorder="1" applyAlignment="1" applyProtection="1">
      <alignment horizontal="center" vertical="center"/>
    </xf>
    <xf numFmtId="0" fontId="66" fillId="9" borderId="13" xfId="0" applyFont="1" applyFill="1" applyBorder="1" applyAlignment="1" applyProtection="1">
      <alignment horizontal="center" vertical="center"/>
    </xf>
    <xf numFmtId="0" fontId="27" fillId="0" borderId="8" xfId="0" applyFont="1" applyBorder="1"/>
    <xf numFmtId="0" fontId="72" fillId="0" borderId="0" xfId="0" applyFont="1" applyFill="1" applyBorder="1" applyAlignment="1" applyProtection="1">
      <alignment horizontal="center" vertical="center"/>
    </xf>
    <xf numFmtId="0" fontId="27" fillId="0" borderId="0" xfId="0" applyFont="1"/>
    <xf numFmtId="0" fontId="75" fillId="0" borderId="0" xfId="0" applyNumberFormat="1" applyFont="1" applyBorder="1" applyAlignment="1" applyProtection="1">
      <alignment horizontal="center" vertical="center"/>
      <protection hidden="1"/>
    </xf>
    <xf numFmtId="0" fontId="27" fillId="0" borderId="0" xfId="0" applyNumberFormat="1" applyFont="1" applyBorder="1" applyAlignment="1" applyProtection="1">
      <alignment horizontal="center" vertical="center"/>
      <protection hidden="1"/>
    </xf>
    <xf numFmtId="0" fontId="10" fillId="25" borderId="16" xfId="0" applyNumberFormat="1" applyFont="1" applyFill="1" applyBorder="1" applyAlignment="1" applyProtection="1">
      <alignment horizontal="center" vertical="center"/>
    </xf>
    <xf numFmtId="0" fontId="27" fillId="20" borderId="0" xfId="0" applyFont="1" applyFill="1" applyAlignment="1" applyProtection="1">
      <alignment horizontal="center" vertical="center"/>
      <protection locked="0" hidden="1"/>
    </xf>
    <xf numFmtId="0" fontId="27" fillId="20" borderId="0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right" vertical="center"/>
      <protection locked="0" hidden="1"/>
    </xf>
    <xf numFmtId="0" fontId="21" fillId="0" borderId="0" xfId="3" applyFont="1" applyBorder="1" applyAlignment="1" applyProtection="1">
      <alignment vertical="center"/>
      <protection locked="0" hidden="1"/>
    </xf>
    <xf numFmtId="0" fontId="15" fillId="16" borderId="11" xfId="0" applyFont="1" applyFill="1" applyBorder="1" applyAlignment="1" applyProtection="1">
      <alignment horizontal="right" vertical="center"/>
      <protection hidden="1"/>
    </xf>
    <xf numFmtId="0" fontId="15" fillId="16" borderId="8" xfId="0" applyFont="1" applyFill="1" applyBorder="1" applyAlignment="1" applyProtection="1">
      <alignment horizontal="left" vertical="center" indent="1"/>
      <protection locked="0" hidden="1"/>
    </xf>
    <xf numFmtId="0" fontId="60" fillId="0" borderId="0" xfId="0" applyFont="1" applyBorder="1" applyAlignment="1" applyProtection="1">
      <alignment horizontal="right" vertical="center"/>
      <protection hidden="1"/>
    </xf>
    <xf numFmtId="14" fontId="60" fillId="0" borderId="0" xfId="0" quotePrefix="1" applyNumberFormat="1" applyFont="1" applyBorder="1" applyAlignment="1" applyProtection="1">
      <alignment horizontal="left" vertical="center"/>
      <protection hidden="1"/>
    </xf>
    <xf numFmtId="0" fontId="27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27" fillId="0" borderId="5" xfId="0" quotePrefix="1" applyNumberFormat="1" applyFont="1" applyFill="1" applyBorder="1" applyAlignment="1" applyProtection="1">
      <alignment horizontal="center" vertical="center"/>
      <protection locked="0" hidden="1"/>
    </xf>
    <xf numFmtId="0" fontId="27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7" fillId="8" borderId="15" xfId="0" applyFont="1" applyFill="1" applyBorder="1" applyAlignment="1" applyProtection="1">
      <alignment horizontal="center" vertical="center"/>
      <protection locked="0" hidden="1"/>
    </xf>
    <xf numFmtId="0" fontId="27" fillId="8" borderId="5" xfId="0" applyFont="1" applyFill="1" applyBorder="1" applyAlignment="1" applyProtection="1">
      <alignment horizontal="center" vertical="center"/>
      <protection locked="0" hidden="1"/>
    </xf>
    <xf numFmtId="0" fontId="65" fillId="0" borderId="0" xfId="0" applyFont="1" applyBorder="1" applyAlignment="1" applyProtection="1">
      <alignment vertical="center"/>
      <protection hidden="1"/>
    </xf>
    <xf numFmtId="14" fontId="6" fillId="0" borderId="0" xfId="0" applyNumberFormat="1" applyFont="1" applyFill="1" applyAlignment="1" applyProtection="1">
      <alignment horizontal="left" vertical="center"/>
      <protection hidden="1"/>
    </xf>
    <xf numFmtId="0" fontId="73" fillId="0" borderId="0" xfId="0" applyFont="1"/>
    <xf numFmtId="0" fontId="59" fillId="25" borderId="0" xfId="0" applyFont="1" applyFill="1" applyAlignment="1" applyProtection="1">
      <alignment horizontal="center" vertical="center"/>
      <protection locked="0"/>
    </xf>
    <xf numFmtId="0" fontId="27" fillId="26" borderId="0" xfId="0" applyFont="1" applyFill="1" applyAlignment="1" applyProtection="1">
      <alignment horizontal="center" vertical="center"/>
      <protection locked="0"/>
    </xf>
    <xf numFmtId="0" fontId="59" fillId="27" borderId="13" xfId="0" applyFont="1" applyFill="1" applyBorder="1" applyAlignment="1" applyProtection="1">
      <alignment horizontal="center" vertical="center"/>
      <protection locked="0" hidden="1"/>
    </xf>
    <xf numFmtId="0" fontId="59" fillId="27" borderId="15" xfId="0" applyFont="1" applyFill="1" applyBorder="1" applyAlignment="1" applyProtection="1">
      <alignment horizontal="center" vertical="center"/>
      <protection locked="0" hidden="1"/>
    </xf>
    <xf numFmtId="0" fontId="59" fillId="27" borderId="14" xfId="0" applyFont="1" applyFill="1" applyBorder="1" applyAlignment="1" applyProtection="1">
      <alignment horizontal="center" vertical="center"/>
      <protection locked="0" hidden="1"/>
    </xf>
    <xf numFmtId="0" fontId="11" fillId="0" borderId="2" xfId="0" quotePrefix="1" applyNumberFormat="1" applyFont="1" applyBorder="1" applyAlignment="1" applyProtection="1">
      <alignment vertical="center"/>
      <protection hidden="1"/>
    </xf>
    <xf numFmtId="0" fontId="6" fillId="0" borderId="0" xfId="0" applyNumberFormat="1" applyFont="1" applyBorder="1" applyAlignment="1" applyProtection="1">
      <alignment vertical="center"/>
      <protection locked="0"/>
    </xf>
    <xf numFmtId="0" fontId="15" fillId="14" borderId="0" xfId="0" applyNumberFormat="1" applyFont="1" applyFill="1" applyBorder="1" applyAlignment="1" applyProtection="1">
      <alignment vertical="center"/>
      <protection locked="0" hidden="1"/>
    </xf>
    <xf numFmtId="0" fontId="11" fillId="14" borderId="0" xfId="0" applyNumberFormat="1" applyFont="1" applyFill="1" applyBorder="1" applyAlignment="1" applyProtection="1">
      <alignment horizontal="center" vertical="center"/>
      <protection locked="0" hidden="1"/>
    </xf>
    <xf numFmtId="0" fontId="11" fillId="14" borderId="0" xfId="0" applyNumberFormat="1" applyFont="1" applyFill="1" applyBorder="1" applyAlignment="1" applyProtection="1">
      <alignment vertical="center"/>
      <protection locked="0" hidden="1"/>
    </xf>
    <xf numFmtId="0" fontId="48" fillId="14" borderId="0" xfId="0" applyNumberFormat="1" applyFont="1" applyFill="1" applyBorder="1" applyAlignment="1" applyProtection="1">
      <alignment vertical="center"/>
      <protection locked="0" hidden="1"/>
    </xf>
    <xf numFmtId="0" fontId="6" fillId="14" borderId="0" xfId="0" applyFont="1" applyFill="1" applyAlignment="1" applyProtection="1">
      <alignment vertical="center"/>
      <protection locked="0" hidden="1"/>
    </xf>
    <xf numFmtId="0" fontId="15" fillId="14" borderId="0" xfId="0" applyFont="1" applyFill="1" applyBorder="1" applyAlignment="1" applyProtection="1">
      <alignment horizontal="centerContinuous" vertical="center"/>
      <protection locked="0" hidden="1"/>
    </xf>
    <xf numFmtId="0" fontId="11" fillId="14" borderId="0" xfId="0" applyNumberFormat="1" applyFont="1" applyFill="1" applyBorder="1" applyAlignment="1" applyProtection="1">
      <alignment horizontal="centerContinuous" vertical="center"/>
      <protection locked="0" hidden="1"/>
    </xf>
    <xf numFmtId="0" fontId="11" fillId="14" borderId="0" xfId="0" applyFont="1" applyFill="1" applyBorder="1" applyAlignment="1" applyProtection="1">
      <alignment vertical="center"/>
      <protection locked="0" hidden="1"/>
    </xf>
    <xf numFmtId="0" fontId="15" fillId="7" borderId="11" xfId="0" applyFont="1" applyFill="1" applyBorder="1" applyAlignment="1" applyProtection="1">
      <alignment vertical="center"/>
      <protection locked="0" hidden="1"/>
    </xf>
    <xf numFmtId="0" fontId="11" fillId="7" borderId="12" xfId="0" applyFont="1" applyFill="1" applyBorder="1" applyAlignment="1" applyProtection="1">
      <alignment vertical="center"/>
      <protection locked="0" hidden="1"/>
    </xf>
    <xf numFmtId="0" fontId="15" fillId="7" borderId="12" xfId="0" applyFont="1" applyFill="1" applyBorder="1" applyAlignment="1" applyProtection="1">
      <alignment horizontal="centerContinuous" vertical="center"/>
      <protection locked="0" hidden="1"/>
    </xf>
    <xf numFmtId="0" fontId="11" fillId="7" borderId="12" xfId="0" applyFont="1" applyFill="1" applyBorder="1" applyAlignment="1" applyProtection="1">
      <alignment horizontal="centerContinuous" vertical="center"/>
      <protection locked="0" hidden="1"/>
    </xf>
    <xf numFmtId="49" fontId="15" fillId="7" borderId="10" xfId="0" applyNumberFormat="1" applyFont="1" applyFill="1" applyBorder="1" applyAlignment="1" applyProtection="1">
      <alignment horizontal="centerContinuous" vertical="center"/>
      <protection locked="0" hidden="1"/>
    </xf>
    <xf numFmtId="0" fontId="11" fillId="7" borderId="13" xfId="0" applyFont="1" applyFill="1" applyBorder="1" applyAlignment="1" applyProtection="1">
      <alignment horizontal="center" vertical="center"/>
      <protection locked="0" hidden="1"/>
    </xf>
    <xf numFmtId="0" fontId="11" fillId="7" borderId="11" xfId="0" applyNumberFormat="1" applyFont="1" applyFill="1" applyBorder="1" applyAlignment="1" applyProtection="1">
      <alignment vertical="center"/>
      <protection locked="0" hidden="1"/>
    </xf>
    <xf numFmtId="0" fontId="11" fillId="7" borderId="8" xfId="0" applyNumberFormat="1" applyFont="1" applyFill="1" applyBorder="1" applyAlignment="1" applyProtection="1">
      <alignment horizontal="center" vertical="center"/>
      <protection locked="0" hidden="1"/>
    </xf>
    <xf numFmtId="0" fontId="11" fillId="7" borderId="12" xfId="0" applyFont="1" applyFill="1" applyBorder="1" applyAlignment="1" applyProtection="1">
      <alignment horizontal="center" vertical="center"/>
      <protection locked="0" hidden="1"/>
    </xf>
    <xf numFmtId="0" fontId="11" fillId="7" borderId="10" xfId="0" applyFont="1" applyFill="1" applyBorder="1" applyAlignment="1" applyProtection="1">
      <alignment horizontal="center" vertical="center"/>
      <protection locked="0" hidden="1"/>
    </xf>
    <xf numFmtId="0" fontId="11" fillId="7" borderId="14" xfId="0" applyFont="1" applyFill="1" applyBorder="1" applyAlignment="1" applyProtection="1">
      <alignment horizontal="center" vertical="center"/>
      <protection locked="0" hidden="1"/>
    </xf>
    <xf numFmtId="0" fontId="11" fillId="0" borderId="3" xfId="0" applyNumberFormat="1" applyFont="1" applyFill="1" applyBorder="1" applyAlignment="1" applyProtection="1">
      <alignment vertical="center"/>
      <protection locked="0" hidden="1"/>
    </xf>
    <xf numFmtId="0" fontId="6" fillId="0" borderId="1" xfId="0" quotePrefix="1" applyFont="1" applyBorder="1" applyAlignment="1" applyProtection="1">
      <alignment vertical="center"/>
      <protection locked="0" hidden="1"/>
    </xf>
    <xf numFmtId="0" fontId="6" fillId="0" borderId="1" xfId="0" quotePrefix="1" applyFont="1" applyFill="1" applyBorder="1" applyAlignment="1" applyProtection="1">
      <alignment horizontal="center" vertical="center"/>
      <protection locked="0" hidden="1"/>
    </xf>
    <xf numFmtId="0" fontId="6" fillId="0" borderId="13" xfId="0" applyFont="1" applyBorder="1" applyAlignment="1" applyProtection="1">
      <alignment vertical="center"/>
      <protection locked="0" hidden="1"/>
    </xf>
    <xf numFmtId="0" fontId="11" fillId="0" borderId="6" xfId="0" applyNumberFormat="1" applyFont="1" applyFill="1" applyBorder="1" applyAlignment="1" applyProtection="1">
      <alignment vertical="center"/>
      <protection locked="0" hidden="1"/>
    </xf>
    <xf numFmtId="0" fontId="6" fillId="0" borderId="0" xfId="0" quotePrefix="1" applyFont="1" applyFill="1" applyBorder="1" applyAlignment="1" applyProtection="1">
      <alignment horizontal="center" vertical="center"/>
      <protection locked="0" hidden="1"/>
    </xf>
    <xf numFmtId="0" fontId="6" fillId="0" borderId="15" xfId="0" applyFont="1" applyBorder="1" applyAlignment="1" applyProtection="1">
      <alignment vertical="center"/>
      <protection locked="0" hidden="1"/>
    </xf>
    <xf numFmtId="0" fontId="11" fillId="0" borderId="6" xfId="0" applyFont="1" applyBorder="1" applyAlignment="1" applyProtection="1">
      <alignment vertical="center"/>
      <protection locked="0" hidden="1"/>
    </xf>
    <xf numFmtId="0" fontId="11" fillId="0" borderId="9" xfId="0" applyFont="1" applyBorder="1" applyAlignment="1" applyProtection="1">
      <alignment vertical="center"/>
      <protection locked="0" hidden="1"/>
    </xf>
    <xf numFmtId="0" fontId="6" fillId="0" borderId="2" xfId="0" quotePrefix="1" applyFont="1" applyBorder="1" applyAlignment="1" applyProtection="1">
      <alignment vertical="center"/>
      <protection locked="0" hidden="1"/>
    </xf>
    <xf numFmtId="0" fontId="6" fillId="0" borderId="2" xfId="0" quotePrefix="1" applyFont="1" applyFill="1" applyBorder="1" applyAlignment="1" applyProtection="1">
      <alignment horizontal="center" vertical="center"/>
      <protection locked="0" hidden="1"/>
    </xf>
    <xf numFmtId="0" fontId="6" fillId="0" borderId="14" xfId="0" applyFont="1" applyBorder="1" applyAlignment="1" applyProtection="1">
      <alignment vertical="center"/>
      <protection locked="0" hidden="1"/>
    </xf>
    <xf numFmtId="0" fontId="11" fillId="0" borderId="0" xfId="0" applyFont="1" applyAlignment="1" applyProtection="1">
      <alignment vertical="center"/>
      <protection locked="0" hidden="1"/>
    </xf>
    <xf numFmtId="0" fontId="6" fillId="0" borderId="0" xfId="0" quotePrefix="1" applyFont="1" applyAlignment="1" applyProtection="1">
      <alignment vertical="center"/>
      <protection locked="0" hidden="1"/>
    </xf>
    <xf numFmtId="0" fontId="6" fillId="0" borderId="0" xfId="0" quotePrefix="1" applyFont="1" applyFill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vertical="center"/>
      <protection locked="0" hidden="1"/>
    </xf>
    <xf numFmtId="0" fontId="11" fillId="7" borderId="8" xfId="0" applyNumberFormat="1" applyFont="1" applyFill="1" applyBorder="1" applyAlignment="1" applyProtection="1">
      <alignment vertical="center"/>
      <protection locked="0" hidden="1"/>
    </xf>
    <xf numFmtId="0" fontId="11" fillId="7" borderId="11" xfId="0" applyFont="1" applyFill="1" applyBorder="1" applyAlignment="1" applyProtection="1">
      <alignment horizontal="center" vertical="center"/>
      <protection locked="0" hidden="1"/>
    </xf>
    <xf numFmtId="0" fontId="11" fillId="0" borderId="15" xfId="0" applyNumberFormat="1" applyFont="1" applyFill="1" applyBorder="1" applyAlignment="1" applyProtection="1">
      <alignment vertical="center"/>
      <protection locked="0" hidden="1"/>
    </xf>
    <xf numFmtId="0" fontId="6" fillId="0" borderId="3" xfId="0" quotePrefix="1" applyFont="1" applyBorder="1" applyAlignment="1" applyProtection="1">
      <alignment vertical="center"/>
      <protection locked="0" hidden="1"/>
    </xf>
    <xf numFmtId="0" fontId="6" fillId="0" borderId="4" xfId="0" quotePrefix="1" applyFont="1" applyBorder="1" applyAlignment="1" applyProtection="1">
      <alignment vertical="center"/>
      <protection locked="0" hidden="1"/>
    </xf>
    <xf numFmtId="0" fontId="6" fillId="0" borderId="6" xfId="0" quotePrefix="1" applyFont="1" applyBorder="1" applyAlignment="1" applyProtection="1">
      <alignment vertical="center"/>
      <protection locked="0" hidden="1"/>
    </xf>
    <xf numFmtId="0" fontId="6" fillId="0" borderId="5" xfId="0" quotePrefix="1" applyFont="1" applyBorder="1" applyAlignment="1" applyProtection="1">
      <alignment vertical="center"/>
      <protection locked="0" hidden="1"/>
    </xf>
    <xf numFmtId="0" fontId="6" fillId="0" borderId="15" xfId="0" applyFont="1" applyBorder="1" applyAlignment="1" applyProtection="1">
      <alignment horizontal="center" vertical="center"/>
      <protection locked="0" hidden="1"/>
    </xf>
    <xf numFmtId="0" fontId="11" fillId="0" borderId="14" xfId="0" applyNumberFormat="1" applyFont="1" applyFill="1" applyBorder="1" applyAlignment="1" applyProtection="1">
      <alignment vertical="center"/>
      <protection locked="0" hidden="1"/>
    </xf>
    <xf numFmtId="0" fontId="6" fillId="0" borderId="9" xfId="0" quotePrefix="1" applyFont="1" applyBorder="1" applyAlignment="1" applyProtection="1">
      <alignment vertical="center"/>
      <protection locked="0" hidden="1"/>
    </xf>
    <xf numFmtId="0" fontId="6" fillId="0" borderId="7" xfId="0" quotePrefix="1" applyFont="1" applyBorder="1" applyAlignment="1" applyProtection="1">
      <alignment vertical="center"/>
      <protection locked="0" hidden="1"/>
    </xf>
    <xf numFmtId="0" fontId="6" fillId="0" borderId="14" xfId="0" applyFont="1" applyBorder="1" applyAlignment="1" applyProtection="1">
      <alignment horizontal="center" vertical="center"/>
      <protection locked="0" hidden="1"/>
    </xf>
    <xf numFmtId="0" fontId="11" fillId="0" borderId="0" xfId="0" applyNumberFormat="1" applyFont="1" applyFill="1" applyBorder="1" applyAlignment="1" applyProtection="1">
      <alignment vertical="center"/>
      <protection locked="0" hidden="1"/>
    </xf>
    <xf numFmtId="0" fontId="11" fillId="7" borderId="11" xfId="0" applyFont="1" applyFill="1" applyBorder="1" applyAlignment="1" applyProtection="1">
      <alignment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11" fillId="7" borderId="3" xfId="0" applyFont="1" applyFill="1" applyBorder="1" applyAlignment="1" applyProtection="1">
      <alignment vertical="center"/>
      <protection locked="0" hidden="1"/>
    </xf>
    <xf numFmtId="0" fontId="11" fillId="7" borderId="1" xfId="0" applyFont="1" applyFill="1" applyBorder="1" applyAlignment="1" applyProtection="1">
      <alignment vertical="center"/>
      <protection locked="0" hidden="1"/>
    </xf>
    <xf numFmtId="0" fontId="11" fillId="0" borderId="9" xfId="0" applyNumberFormat="1" applyFont="1" applyFill="1" applyBorder="1" applyAlignment="1" applyProtection="1">
      <alignment vertical="center"/>
      <protection locked="0" hidden="1"/>
    </xf>
    <xf numFmtId="167" fontId="27" fillId="0" borderId="1" xfId="0" applyNumberFormat="1" applyFont="1" applyFill="1" applyBorder="1" applyAlignment="1" applyProtection="1">
      <alignment horizontal="center" vertical="center" shrinkToFit="1"/>
      <protection hidden="1"/>
    </xf>
    <xf numFmtId="167" fontId="27" fillId="0" borderId="2" xfId="0" applyNumberFormat="1" applyFont="1" applyFill="1" applyBorder="1" applyAlignment="1" applyProtection="1">
      <alignment horizontal="center" vertical="center" shrinkToFit="1"/>
      <protection hidden="1"/>
    </xf>
    <xf numFmtId="167" fontId="27" fillId="2" borderId="1" xfId="0" applyNumberFormat="1" applyFont="1" applyFill="1" applyBorder="1" applyAlignment="1" applyProtection="1">
      <alignment horizontal="center" vertical="center" shrinkToFit="1"/>
      <protection hidden="1"/>
    </xf>
    <xf numFmtId="167" fontId="27" fillId="2" borderId="2" xfId="0" applyNumberFormat="1" applyFont="1" applyFill="1" applyBorder="1" applyAlignment="1" applyProtection="1">
      <alignment horizontal="center" vertical="center" shrinkToFit="1"/>
      <protection hidden="1"/>
    </xf>
    <xf numFmtId="167" fontId="2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8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166" fontId="27" fillId="0" borderId="0" xfId="0" applyNumberFormat="1" applyFont="1" applyBorder="1" applyAlignment="1" applyProtection="1">
      <alignment horizontal="center" vertical="center"/>
      <protection locked="0"/>
    </xf>
    <xf numFmtId="0" fontId="27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vertical="center"/>
    </xf>
    <xf numFmtId="169" fontId="73" fillId="0" borderId="0" xfId="0" applyNumberFormat="1" applyFont="1" applyFill="1" applyAlignment="1">
      <alignment horizontal="center" vertical="center"/>
    </xf>
    <xf numFmtId="0" fontId="77" fillId="22" borderId="8" xfId="0" applyFont="1" applyFill="1" applyBorder="1" applyAlignment="1" applyProtection="1">
      <alignment horizontal="center" vertical="center"/>
      <protection hidden="1"/>
    </xf>
    <xf numFmtId="0" fontId="77" fillId="22" borderId="11" xfId="0" applyFont="1" applyFill="1" applyBorder="1" applyAlignment="1" applyProtection="1">
      <alignment horizontal="center" vertical="center"/>
      <protection hidden="1"/>
    </xf>
    <xf numFmtId="0" fontId="77" fillId="21" borderId="8" xfId="0" applyFont="1" applyFill="1" applyBorder="1" applyAlignment="1" applyProtection="1">
      <alignment horizontal="center" vertical="center"/>
      <protection hidden="1"/>
    </xf>
    <xf numFmtId="0" fontId="77" fillId="21" borderId="8" xfId="0" applyNumberFormat="1" applyFont="1" applyFill="1" applyBorder="1" applyAlignment="1" applyProtection="1">
      <alignment horizontal="center" vertical="center"/>
      <protection hidden="1"/>
    </xf>
    <xf numFmtId="0" fontId="77" fillId="22" borderId="10" xfId="0" applyFont="1" applyFill="1" applyBorder="1" applyAlignment="1" applyProtection="1">
      <alignment horizontal="center" vertical="center"/>
      <protection hidden="1"/>
    </xf>
    <xf numFmtId="0" fontId="78" fillId="0" borderId="8" xfId="0" applyFont="1" applyFill="1" applyBorder="1" applyAlignment="1" applyProtection="1">
      <alignment horizontal="center" vertical="center"/>
      <protection hidden="1"/>
    </xf>
    <xf numFmtId="0" fontId="77" fillId="10" borderId="8" xfId="0" applyFont="1" applyFill="1" applyBorder="1" applyAlignment="1" applyProtection="1">
      <alignment horizontal="center" vertical="center"/>
      <protection hidden="1"/>
    </xf>
    <xf numFmtId="0" fontId="78" fillId="0" borderId="0" xfId="0" applyFont="1" applyFill="1" applyBorder="1" applyAlignment="1" applyProtection="1">
      <alignment horizontal="center" vertical="center"/>
      <protection hidden="1"/>
    </xf>
    <xf numFmtId="0" fontId="77" fillId="22" borderId="6" xfId="0" applyFont="1" applyFill="1" applyBorder="1" applyAlignment="1" applyProtection="1">
      <alignment horizontal="center" vertical="center"/>
      <protection hidden="1"/>
    </xf>
    <xf numFmtId="0" fontId="77" fillId="22" borderId="0" xfId="0" applyFont="1" applyFill="1" applyBorder="1" applyAlignment="1" applyProtection="1">
      <alignment horizontal="center" vertical="center" shrinkToFit="1"/>
      <protection hidden="1"/>
    </xf>
    <xf numFmtId="0" fontId="77" fillId="22" borderId="0" xfId="0" applyFont="1" applyFill="1" applyBorder="1" applyAlignment="1" applyProtection="1">
      <alignment horizontal="center" vertical="center"/>
      <protection hidden="1"/>
    </xf>
    <xf numFmtId="0" fontId="77" fillId="0" borderId="6" xfId="0" applyFont="1" applyBorder="1" applyAlignment="1" applyProtection="1">
      <alignment horizontal="center" vertical="center"/>
      <protection hidden="1"/>
    </xf>
    <xf numFmtId="0" fontId="77" fillId="0" borderId="0" xfId="0" quotePrefix="1" applyFont="1" applyAlignment="1" applyProtection="1">
      <alignment horizontal="center" vertical="center"/>
      <protection hidden="1"/>
    </xf>
    <xf numFmtId="0" fontId="78" fillId="21" borderId="8" xfId="0" applyFont="1" applyFill="1" applyBorder="1" applyAlignment="1" applyProtection="1">
      <alignment horizontal="center" vertical="center"/>
      <protection hidden="1"/>
    </xf>
    <xf numFmtId="0" fontId="79" fillId="9" borderId="8" xfId="0" applyFont="1" applyFill="1" applyBorder="1" applyAlignment="1">
      <alignment horizontal="center" vertical="center"/>
    </xf>
    <xf numFmtId="0" fontId="78" fillId="9" borderId="8" xfId="0" applyFont="1" applyFill="1" applyBorder="1" applyAlignment="1">
      <alignment horizontal="center" vertical="center"/>
    </xf>
    <xf numFmtId="0" fontId="78" fillId="9" borderId="11" xfId="0" applyFont="1" applyFill="1" applyBorder="1" applyAlignment="1">
      <alignment horizontal="center" vertical="center"/>
    </xf>
    <xf numFmtId="0" fontId="78" fillId="0" borderId="6" xfId="0" applyFont="1" applyFill="1" applyBorder="1" applyAlignment="1" applyProtection="1">
      <alignment horizontal="center" vertical="center"/>
      <protection hidden="1"/>
    </xf>
    <xf numFmtId="0" fontId="77" fillId="0" borderId="0" xfId="0" applyFont="1" applyBorder="1" applyAlignment="1" applyProtection="1">
      <alignment horizontal="center" vertical="center"/>
      <protection hidden="1"/>
    </xf>
    <xf numFmtId="0" fontId="77" fillId="0" borderId="0" xfId="0" applyNumberFormat="1" applyFont="1" applyFill="1" applyBorder="1" applyAlignment="1" applyProtection="1">
      <alignment horizontal="center" vertical="center"/>
      <protection hidden="1"/>
    </xf>
    <xf numFmtId="0" fontId="77" fillId="0" borderId="0" xfId="0" applyFont="1" applyFill="1" applyBorder="1" applyAlignment="1" applyProtection="1">
      <alignment horizontal="center" vertical="center"/>
      <protection hidden="1"/>
    </xf>
    <xf numFmtId="0" fontId="77" fillId="0" borderId="6" xfId="0" applyFont="1" applyFill="1" applyBorder="1" applyAlignment="1" applyProtection="1">
      <alignment horizontal="center" vertical="center"/>
      <protection hidden="1"/>
    </xf>
    <xf numFmtId="0" fontId="80" fillId="0" borderId="0" xfId="0" applyFont="1" applyBorder="1" applyAlignment="1" applyProtection="1">
      <alignment horizontal="center" vertical="center" shrinkToFit="1"/>
      <protection hidden="1"/>
    </xf>
    <xf numFmtId="0" fontId="77" fillId="0" borderId="0" xfId="0" applyFont="1" applyFill="1" applyBorder="1" applyAlignment="1" applyProtection="1">
      <alignment horizontal="center" vertical="center" shrinkToFit="1"/>
      <protection hidden="1"/>
    </xf>
    <xf numFmtId="0" fontId="77" fillId="0" borderId="5" xfId="0" applyFont="1" applyFill="1" applyBorder="1" applyAlignment="1" applyProtection="1">
      <alignment horizontal="center" vertical="center" shrinkToFit="1"/>
      <protection hidden="1"/>
    </xf>
    <xf numFmtId="0" fontId="77" fillId="0" borderId="15" xfId="0" applyFont="1" applyFill="1" applyBorder="1" applyAlignment="1" applyProtection="1">
      <alignment vertical="center"/>
      <protection hidden="1"/>
    </xf>
    <xf numFmtId="0" fontId="77" fillId="0" borderId="5" xfId="0" applyFont="1" applyFill="1" applyBorder="1" applyAlignment="1" applyProtection="1">
      <alignment horizontal="center" vertical="center"/>
      <protection hidden="1"/>
    </xf>
    <xf numFmtId="0" fontId="81" fillId="0" borderId="0" xfId="0" applyFont="1" applyBorder="1" applyAlignment="1" applyProtection="1">
      <alignment horizontal="center" vertical="center"/>
      <protection hidden="1"/>
    </xf>
    <xf numFmtId="0" fontId="82" fillId="0" borderId="0" xfId="0" applyFont="1" applyBorder="1" applyAlignment="1" applyProtection="1">
      <alignment horizontal="center" vertical="center"/>
      <protection hidden="1"/>
    </xf>
    <xf numFmtId="0" fontId="83" fillId="0" borderId="0" xfId="0" applyFont="1" applyFill="1" applyBorder="1" applyAlignment="1" applyProtection="1">
      <alignment horizontal="center" vertical="center"/>
      <protection hidden="1"/>
    </xf>
    <xf numFmtId="0" fontId="83" fillId="0" borderId="5" xfId="0" applyFont="1" applyFill="1" applyBorder="1" applyAlignment="1" applyProtection="1">
      <alignment horizontal="center" vertical="center"/>
      <protection hidden="1"/>
    </xf>
    <xf numFmtId="0" fontId="77" fillId="0" borderId="0" xfId="0" applyFont="1" applyFill="1" applyBorder="1" applyAlignment="1" applyProtection="1">
      <alignment vertical="center"/>
      <protection hidden="1"/>
    </xf>
    <xf numFmtId="0" fontId="77" fillId="0" borderId="0" xfId="0" applyFont="1" applyFill="1" applyBorder="1" applyAlignment="1" applyProtection="1">
      <alignment vertical="center" shrinkToFit="1"/>
      <protection hidden="1"/>
    </xf>
    <xf numFmtId="0" fontId="77" fillId="0" borderId="6" xfId="0" applyFont="1" applyBorder="1" applyAlignment="1" applyProtection="1">
      <alignment vertical="center"/>
      <protection hidden="1"/>
    </xf>
    <xf numFmtId="0" fontId="77" fillId="0" borderId="15" xfId="0" applyFont="1" applyBorder="1" applyAlignment="1" applyProtection="1">
      <alignment vertical="center"/>
      <protection hidden="1"/>
    </xf>
    <xf numFmtId="0" fontId="77" fillId="0" borderId="0" xfId="0" quotePrefix="1" applyFont="1" applyAlignment="1" applyProtection="1">
      <alignment vertical="center"/>
      <protection hidden="1"/>
    </xf>
    <xf numFmtId="0" fontId="77" fillId="0" borderId="6" xfId="0" applyFont="1" applyFill="1" applyBorder="1" applyAlignment="1" applyProtection="1">
      <alignment vertical="center"/>
      <protection hidden="1"/>
    </xf>
    <xf numFmtId="0" fontId="84" fillId="0" borderId="0" xfId="0" applyFont="1" applyFill="1" applyBorder="1" applyAlignment="1" applyProtection="1">
      <alignment vertical="center"/>
      <protection hidden="1"/>
    </xf>
    <xf numFmtId="0" fontId="77" fillId="0" borderId="0" xfId="0" applyFont="1" applyBorder="1" applyAlignment="1" applyProtection="1">
      <alignment vertical="center"/>
      <protection hidden="1"/>
    </xf>
    <xf numFmtId="0" fontId="85" fillId="0" borderId="0" xfId="0" applyFont="1" applyBorder="1" applyAlignment="1" applyProtection="1">
      <alignment horizontal="center" vertical="center"/>
      <protection hidden="1"/>
    </xf>
    <xf numFmtId="0" fontId="86" fillId="0" borderId="0" xfId="0" applyFont="1" applyBorder="1" applyAlignment="1" applyProtection="1">
      <alignment horizontal="center" vertical="center"/>
      <protection hidden="1"/>
    </xf>
    <xf numFmtId="0" fontId="87" fillId="0" borderId="0" xfId="0" applyFont="1" applyBorder="1" applyAlignment="1" applyProtection="1">
      <alignment horizontal="center" vertical="center"/>
      <protection hidden="1"/>
    </xf>
    <xf numFmtId="0" fontId="88" fillId="0" borderId="0" xfId="0" applyFont="1" applyBorder="1" applyAlignment="1" applyProtection="1">
      <alignment horizontal="center" vertical="center"/>
      <protection hidden="1"/>
    </xf>
    <xf numFmtId="0" fontId="89" fillId="0" borderId="0" xfId="0" applyFont="1" applyBorder="1" applyAlignment="1" applyProtection="1">
      <alignment horizontal="center" vertical="center"/>
      <protection hidden="1"/>
    </xf>
    <xf numFmtId="0" fontId="90" fillId="0" borderId="0" xfId="0" applyFont="1" applyBorder="1" applyAlignment="1" applyProtection="1">
      <alignment horizontal="center" vertical="center"/>
      <protection hidden="1"/>
    </xf>
    <xf numFmtId="0" fontId="86" fillId="0" borderId="15" xfId="0" applyFont="1" applyBorder="1" applyAlignment="1" applyProtection="1">
      <alignment vertical="center"/>
      <protection hidden="1"/>
    </xf>
    <xf numFmtId="0" fontId="90" fillId="0" borderId="0" xfId="0" applyFont="1" applyFill="1" applyBorder="1" applyAlignment="1" applyProtection="1">
      <alignment horizontal="center" vertical="center"/>
      <protection hidden="1"/>
    </xf>
    <xf numFmtId="0" fontId="89" fillId="0" borderId="0" xfId="0" applyFont="1" applyBorder="1" applyAlignment="1" applyProtection="1">
      <alignment horizontal="center" vertical="center" shrinkToFit="1"/>
      <protection hidden="1"/>
    </xf>
    <xf numFmtId="0" fontId="80" fillId="0" borderId="0" xfId="0" applyFont="1" applyBorder="1" applyAlignment="1" applyProtection="1">
      <alignment horizontal="center" vertical="center"/>
      <protection hidden="1"/>
    </xf>
    <xf numFmtId="0" fontId="91" fillId="0" borderId="0" xfId="0" applyFont="1" applyBorder="1" applyAlignment="1" applyProtection="1">
      <alignment horizontal="center" vertical="center"/>
      <protection hidden="1"/>
    </xf>
    <xf numFmtId="0" fontId="88" fillId="0" borderId="0" xfId="0" applyFont="1" applyFill="1" applyBorder="1" applyAlignment="1" applyProtection="1">
      <alignment horizontal="center" vertical="center"/>
      <protection hidden="1"/>
    </xf>
    <xf numFmtId="0" fontId="87" fillId="0" borderId="0" xfId="0" applyFont="1" applyBorder="1" applyAlignment="1" applyProtection="1">
      <alignment horizontal="center" vertical="center" shrinkToFit="1"/>
      <protection hidden="1"/>
    </xf>
    <xf numFmtId="0" fontId="82" fillId="0" borderId="0" xfId="0" applyFont="1" applyFill="1" applyBorder="1" applyAlignment="1" applyProtection="1">
      <alignment horizontal="center" vertical="center"/>
      <protection hidden="1"/>
    </xf>
    <xf numFmtId="0" fontId="81" fillId="0" borderId="0" xfId="0" applyFont="1" applyBorder="1" applyAlignment="1" applyProtection="1">
      <alignment horizontal="center" vertical="center" shrinkToFit="1"/>
      <protection hidden="1"/>
    </xf>
    <xf numFmtId="0" fontId="85" fillId="0" borderId="0" xfId="0" applyFont="1" applyBorder="1" applyAlignment="1" applyProtection="1">
      <alignment horizontal="center" vertical="center" shrinkToFit="1"/>
      <protection hidden="1"/>
    </xf>
    <xf numFmtId="0" fontId="77" fillId="0" borderId="5" xfId="0" applyFont="1" applyFill="1" applyBorder="1" applyAlignment="1" applyProtection="1">
      <alignment vertical="center"/>
      <protection hidden="1"/>
    </xf>
    <xf numFmtId="169" fontId="59" fillId="9" borderId="8" xfId="0" applyNumberFormat="1" applyFont="1" applyFill="1" applyBorder="1" applyAlignment="1">
      <alignment horizontal="center" vertical="center"/>
    </xf>
    <xf numFmtId="0" fontId="59" fillId="9" borderId="8" xfId="0" applyNumberFormat="1" applyFont="1" applyFill="1" applyBorder="1" applyAlignment="1">
      <alignment horizontal="center" vertical="center"/>
    </xf>
    <xf numFmtId="0" fontId="59" fillId="9" borderId="8" xfId="0" applyNumberFormat="1" applyFont="1" applyFill="1" applyBorder="1" applyAlignment="1">
      <alignment horizontal="center" vertical="center" shrinkToFit="1"/>
    </xf>
    <xf numFmtId="0" fontId="59" fillId="20" borderId="8" xfId="0" applyNumberFormat="1" applyFont="1" applyFill="1" applyBorder="1" applyAlignment="1">
      <alignment horizontal="center" vertical="center"/>
    </xf>
    <xf numFmtId="0" fontId="81" fillId="20" borderId="8" xfId="0" applyFont="1" applyFill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vertical="center" shrinkToFit="1"/>
    </xf>
    <xf numFmtId="0" fontId="73" fillId="0" borderId="0" xfId="0" applyFont="1" applyAlignment="1">
      <alignment horizontal="center"/>
    </xf>
    <xf numFmtId="0" fontId="59" fillId="0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  <protection locked="0"/>
    </xf>
    <xf numFmtId="0" fontId="27" fillId="0" borderId="0" xfId="3" applyFont="1" applyFill="1" applyAlignment="1" applyProtection="1">
      <alignment horizontal="center" vertical="center"/>
      <protection locked="0"/>
    </xf>
    <xf numFmtId="0" fontId="6" fillId="0" borderId="13" xfId="4" applyFont="1" applyBorder="1" applyAlignment="1" applyProtection="1">
      <alignment horizontal="center" vertical="center"/>
      <protection hidden="1"/>
    </xf>
    <xf numFmtId="0" fontId="76" fillId="0" borderId="0" xfId="0" applyFont="1" applyBorder="1" applyAlignment="1" applyProtection="1">
      <alignment vertical="center"/>
      <protection hidden="1"/>
    </xf>
    <xf numFmtId="0" fontId="6" fillId="0" borderId="14" xfId="4" applyFont="1" applyBorder="1" applyAlignment="1" applyProtection="1">
      <alignment horizontal="center" vertical="center"/>
      <protection hidden="1"/>
    </xf>
    <xf numFmtId="0" fontId="71" fillId="0" borderId="0" xfId="0" applyNumberFormat="1" applyFont="1" applyFill="1" applyAlignment="1" applyProtection="1">
      <alignment vertical="center"/>
      <protection locked="0"/>
    </xf>
    <xf numFmtId="0" fontId="42" fillId="15" borderId="15" xfId="0" applyFont="1" applyFill="1" applyBorder="1" applyAlignment="1" applyProtection="1">
      <alignment horizontal="center" vertical="center"/>
      <protection hidden="1"/>
    </xf>
    <xf numFmtId="0" fontId="59" fillId="0" borderId="0" xfId="0" applyNumberFormat="1" applyFont="1" applyBorder="1" applyAlignment="1" applyProtection="1">
      <alignment vertical="center"/>
      <protection locked="0"/>
    </xf>
    <xf numFmtId="0" fontId="27" fillId="0" borderId="0" xfId="0" applyNumberFormat="1" applyFont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Border="1" applyAlignment="1" applyProtection="1">
      <alignment vertical="center"/>
      <protection hidden="1"/>
    </xf>
    <xf numFmtId="0" fontId="59" fillId="25" borderId="16" xfId="0" applyNumberFormat="1" applyFont="1" applyFill="1" applyBorder="1" applyAlignment="1" applyProtection="1">
      <alignment horizontal="center" vertical="center"/>
    </xf>
    <xf numFmtId="169" fontId="6" fillId="0" borderId="8" xfId="0" applyNumberFormat="1" applyFont="1" applyBorder="1" applyAlignment="1" applyProtection="1">
      <alignment horizontal="center" vertical="center" shrinkToFit="1"/>
      <protection locked="0"/>
    </xf>
    <xf numFmtId="0" fontId="2" fillId="0" borderId="0" xfId="5"/>
    <xf numFmtId="0" fontId="66" fillId="9" borderId="8" xfId="5" quotePrefix="1" applyFont="1" applyFill="1" applyBorder="1" applyAlignment="1" applyProtection="1">
      <alignment horizontal="center" vertical="center"/>
    </xf>
    <xf numFmtId="0" fontId="67" fillId="0" borderId="0" xfId="5" applyFont="1" applyAlignment="1">
      <alignment vertical="center"/>
    </xf>
    <xf numFmtId="0" fontId="67" fillId="0" borderId="0" xfId="5" applyFont="1" applyAlignment="1">
      <alignment horizontal="center" vertical="center"/>
    </xf>
    <xf numFmtId="0" fontId="68" fillId="0" borderId="0" xfId="5" applyFont="1" applyAlignment="1">
      <alignment vertical="center"/>
    </xf>
    <xf numFmtId="0" fontId="68" fillId="0" borderId="0" xfId="5" applyFont="1" applyAlignment="1">
      <alignment horizontal="center" vertical="center"/>
    </xf>
    <xf numFmtId="0" fontId="69" fillId="0" borderId="0" xfId="5" applyFont="1" applyAlignment="1">
      <alignment vertical="center"/>
    </xf>
    <xf numFmtId="0" fontId="69" fillId="0" borderId="0" xfId="5" applyFont="1" applyAlignment="1">
      <alignment horizontal="center" vertical="center"/>
    </xf>
    <xf numFmtId="0" fontId="64" fillId="0" borderId="0" xfId="5" applyFont="1" applyAlignment="1">
      <alignment vertical="center"/>
    </xf>
    <xf numFmtId="0" fontId="64" fillId="0" borderId="0" xfId="5" applyFont="1" applyAlignment="1">
      <alignment horizontal="center" vertical="center"/>
    </xf>
    <xf numFmtId="0" fontId="70" fillId="0" borderId="0" xfId="5" applyFont="1" applyAlignment="1">
      <alignment vertical="center"/>
    </xf>
    <xf numFmtId="0" fontId="70" fillId="0" borderId="0" xfId="5" applyFont="1" applyAlignment="1">
      <alignment horizontal="center" vertical="center"/>
    </xf>
    <xf numFmtId="0" fontId="71" fillId="0" borderId="0" xfId="5" applyFont="1" applyAlignment="1">
      <alignment vertical="center"/>
    </xf>
    <xf numFmtId="0" fontId="71" fillId="0" borderId="0" xfId="5" applyFont="1" applyAlignment="1">
      <alignment horizontal="center" vertical="center"/>
    </xf>
    <xf numFmtId="0" fontId="27" fillId="0" borderId="0" xfId="5" applyFont="1" applyAlignment="1">
      <alignment vertical="center"/>
    </xf>
    <xf numFmtId="0" fontId="27" fillId="0" borderId="0" xfId="5" applyFont="1" applyAlignment="1">
      <alignment horizontal="center" vertical="center"/>
    </xf>
    <xf numFmtId="0" fontId="72" fillId="0" borderId="0" xfId="5" applyFont="1" applyAlignment="1">
      <alignment vertical="center"/>
    </xf>
    <xf numFmtId="0" fontId="73" fillId="0" borderId="0" xfId="5" applyFont="1"/>
    <xf numFmtId="169" fontId="27" fillId="0" borderId="0" xfId="0" applyNumberFormat="1" applyFont="1" applyFill="1" applyAlignment="1">
      <alignment horizontal="center" vertical="center"/>
    </xf>
    <xf numFmtId="0" fontId="27" fillId="22" borderId="8" xfId="0" applyFont="1" applyFill="1" applyBorder="1" applyAlignment="1" applyProtection="1">
      <alignment horizontal="center" vertical="center"/>
      <protection hidden="1"/>
    </xf>
    <xf numFmtId="0" fontId="88" fillId="0" borderId="0" xfId="0" applyNumberFormat="1" applyFont="1" applyFill="1" applyAlignment="1" applyProtection="1">
      <alignment vertical="center"/>
      <protection hidden="1"/>
    </xf>
    <xf numFmtId="0" fontId="6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59" fillId="0" borderId="0" xfId="0" applyNumberFormat="1" applyFont="1" applyBorder="1" applyAlignment="1" applyProtection="1">
      <alignment vertical="center"/>
      <protection hidden="1"/>
    </xf>
    <xf numFmtId="0" fontId="59" fillId="28" borderId="17" xfId="0" applyNumberFormat="1" applyFont="1" applyFill="1" applyBorder="1" applyAlignment="1" applyProtection="1">
      <alignment vertical="center" wrapText="1"/>
      <protection hidden="1"/>
    </xf>
    <xf numFmtId="0" fontId="59" fillId="28" borderId="18" xfId="0" applyNumberFormat="1" applyFont="1" applyFill="1" applyBorder="1" applyAlignment="1" applyProtection="1">
      <alignment vertical="center" wrapText="1"/>
      <protection hidden="1"/>
    </xf>
    <xf numFmtId="0" fontId="36" fillId="0" borderId="0" xfId="0" applyFont="1" applyAlignment="1" applyProtection="1">
      <alignment horizontal="center" vertical="center" shrinkToFit="1"/>
      <protection hidden="1"/>
    </xf>
    <xf numFmtId="0" fontId="80" fillId="28" borderId="8" xfId="0" applyNumberFormat="1" applyFont="1" applyFill="1" applyBorder="1" applyAlignment="1" applyProtection="1">
      <alignment horizontal="center" vertical="center" wrapText="1"/>
      <protection locked="0"/>
    </xf>
    <xf numFmtId="0" fontId="27" fillId="10" borderId="8" xfId="0" applyFont="1" applyFill="1" applyBorder="1" applyAlignment="1" applyProtection="1">
      <alignment horizontal="center" vertical="center"/>
      <protection hidden="1"/>
    </xf>
    <xf numFmtId="0" fontId="77" fillId="0" borderId="1" xfId="0" applyFont="1" applyFill="1" applyBorder="1" applyAlignment="1" applyProtection="1">
      <alignment horizontal="center" vertical="center"/>
      <protection hidden="1"/>
    </xf>
    <xf numFmtId="0" fontId="77" fillId="0" borderId="3" xfId="0" applyFont="1" applyFill="1" applyBorder="1" applyAlignment="1" applyProtection="1">
      <alignment vertical="center"/>
      <protection hidden="1"/>
    </xf>
    <xf numFmtId="0" fontId="77" fillId="0" borderId="1" xfId="0" applyFont="1" applyFill="1" applyBorder="1" applyAlignment="1" applyProtection="1">
      <alignment vertical="center"/>
      <protection hidden="1"/>
    </xf>
    <xf numFmtId="0" fontId="77" fillId="0" borderId="1" xfId="0" applyNumberFormat="1" applyFont="1" applyFill="1" applyBorder="1" applyAlignment="1" applyProtection="1">
      <alignment horizontal="center" vertical="center"/>
      <protection hidden="1"/>
    </xf>
    <xf numFmtId="0" fontId="77" fillId="0" borderId="4" xfId="0" applyFont="1" applyFill="1" applyBorder="1" applyAlignment="1" applyProtection="1">
      <alignment vertical="center"/>
      <protection hidden="1"/>
    </xf>
    <xf numFmtId="0" fontId="77" fillId="0" borderId="13" xfId="0" applyFont="1" applyFill="1" applyBorder="1" applyAlignment="1" applyProtection="1">
      <alignment vertical="center"/>
      <protection hidden="1"/>
    </xf>
    <xf numFmtId="0" fontId="77" fillId="0" borderId="4" xfId="0" applyFont="1" applyFill="1" applyBorder="1" applyAlignment="1" applyProtection="1">
      <alignment horizontal="center" vertical="center"/>
      <protection hidden="1"/>
    </xf>
    <xf numFmtId="0" fontId="83" fillId="0" borderId="4" xfId="0" applyFont="1" applyFill="1" applyBorder="1" applyAlignment="1" applyProtection="1">
      <alignment horizontal="center" vertical="center"/>
      <protection hidden="1"/>
    </xf>
    <xf numFmtId="0" fontId="77" fillId="0" borderId="3" xfId="0" applyFont="1" applyFill="1" applyBorder="1" applyAlignment="1" applyProtection="1">
      <alignment horizontal="center" vertical="center"/>
      <protection hidden="1"/>
    </xf>
    <xf numFmtId="0" fontId="77" fillId="0" borderId="1" xfId="0" applyFont="1" applyFill="1" applyBorder="1" applyAlignment="1" applyProtection="1">
      <alignment vertical="center" shrinkToFit="1"/>
      <protection hidden="1"/>
    </xf>
    <xf numFmtId="0" fontId="77" fillId="0" borderId="1" xfId="0" applyFont="1" applyFill="1" applyBorder="1" applyAlignment="1" applyProtection="1">
      <alignment horizontal="center" vertical="center" shrinkToFit="1"/>
      <protection hidden="1"/>
    </xf>
    <xf numFmtId="0" fontId="77" fillId="0" borderId="3" xfId="0" applyFont="1" applyBorder="1" applyAlignment="1" applyProtection="1">
      <alignment vertical="center"/>
      <protection hidden="1"/>
    </xf>
    <xf numFmtId="0" fontId="77" fillId="0" borderId="13" xfId="0" applyFont="1" applyBorder="1" applyAlignment="1" applyProtection="1">
      <alignment vertical="center"/>
      <protection hidden="1"/>
    </xf>
    <xf numFmtId="0" fontId="84" fillId="0" borderId="1" xfId="0" applyFont="1" applyFill="1" applyBorder="1" applyAlignment="1" applyProtection="1">
      <alignment vertical="center"/>
      <protection hidden="1"/>
    </xf>
    <xf numFmtId="0" fontId="27" fillId="0" borderId="1" xfId="0" quotePrefix="1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27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5" fillId="0" borderId="0" xfId="0" quotePrefix="1" applyNumberFormat="1" applyFont="1" applyFill="1" applyBorder="1" applyAlignment="1" applyProtection="1">
      <alignment vertical="center"/>
      <protection hidden="1"/>
    </xf>
    <xf numFmtId="0" fontId="92" fillId="0" borderId="11" xfId="0" applyFont="1" applyBorder="1" applyAlignment="1" applyProtection="1">
      <alignment horizontal="right" vertical="center"/>
      <protection hidden="1"/>
    </xf>
    <xf numFmtId="0" fontId="93" fillId="0" borderId="10" xfId="0" applyFont="1" applyBorder="1" applyAlignment="1" applyProtection="1">
      <alignment horizontal="left" vertical="center"/>
      <protection locked="0" hidden="1"/>
    </xf>
    <xf numFmtId="0" fontId="94" fillId="0" borderId="0" xfId="0" applyFont="1" applyBorder="1" applyAlignment="1" applyProtection="1">
      <alignment horizontal="center" vertical="center"/>
      <protection hidden="1"/>
    </xf>
    <xf numFmtId="0" fontId="64" fillId="0" borderId="0" xfId="0" applyNumberFormat="1" applyFont="1" applyFill="1" applyAlignment="1" applyProtection="1">
      <alignment horizontal="center" vertical="center"/>
      <protection hidden="1"/>
    </xf>
    <xf numFmtId="0" fontId="59" fillId="0" borderId="0" xfId="0" applyNumberFormat="1" applyFont="1" applyFill="1" applyAlignment="1" applyProtection="1">
      <alignment horizontal="center" vertical="center"/>
      <protection hidden="1"/>
    </xf>
    <xf numFmtId="0" fontId="95" fillId="0" borderId="0" xfId="0" applyNumberFormat="1" applyFont="1" applyFill="1" applyAlignment="1" applyProtection="1">
      <alignment horizontal="center" vertical="center"/>
      <protection hidden="1"/>
    </xf>
    <xf numFmtId="0" fontId="62" fillId="10" borderId="0" xfId="0" applyNumberFormat="1" applyFont="1" applyFill="1" applyBorder="1" applyAlignment="1" applyProtection="1">
      <alignment horizontal="left" vertical="center"/>
      <protection hidden="1"/>
    </xf>
    <xf numFmtId="0" fontId="27" fillId="10" borderId="0" xfId="0" quotePrefix="1" applyNumberFormat="1" applyFont="1" applyFill="1" applyBorder="1" applyAlignment="1" applyProtection="1">
      <alignment vertical="center"/>
      <protection hidden="1"/>
    </xf>
    <xf numFmtId="0" fontId="27" fillId="21" borderId="0" xfId="0" applyFont="1" applyFill="1" applyAlignment="1" applyProtection="1">
      <alignment horizontal="center" vertical="center"/>
      <protection locked="0"/>
    </xf>
    <xf numFmtId="0" fontId="73" fillId="0" borderId="6" xfId="0" applyFont="1" applyBorder="1" applyAlignment="1">
      <alignment vertical="center"/>
    </xf>
    <xf numFmtId="0" fontId="59" fillId="25" borderId="6" xfId="0" applyFont="1" applyFill="1" applyBorder="1" applyAlignment="1" applyProtection="1">
      <alignment horizontal="center" vertical="center"/>
      <protection locked="0"/>
    </xf>
    <xf numFmtId="0" fontId="27" fillId="26" borderId="6" xfId="0" applyFont="1" applyFill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0" xfId="0" applyNumberFormat="1" applyFont="1" applyBorder="1" applyAlignment="1" applyProtection="1">
      <alignment horizontal="left" vertical="center"/>
      <protection hidden="1"/>
    </xf>
    <xf numFmtId="0" fontId="70" fillId="0" borderId="0" xfId="0" applyNumberFormat="1" applyFont="1" applyBorder="1" applyAlignment="1" applyProtection="1">
      <alignment horizontal="left" vertical="center"/>
      <protection hidden="1"/>
    </xf>
    <xf numFmtId="0" fontId="36" fillId="0" borderId="0" xfId="0" applyNumberFormat="1" applyFont="1" applyBorder="1" applyAlignment="1" applyProtection="1">
      <alignment horizontal="left" vertical="center"/>
      <protection hidden="1"/>
    </xf>
    <xf numFmtId="168" fontId="27" fillId="0" borderId="0" xfId="0" applyNumberFormat="1" applyFont="1" applyBorder="1" applyAlignment="1" applyProtection="1">
      <alignment horizontal="left" vertical="center"/>
      <protection hidden="1"/>
    </xf>
    <xf numFmtId="0" fontId="6" fillId="0" borderId="8" xfId="0" quotePrefix="1" applyNumberFormat="1" applyFont="1" applyFill="1" applyBorder="1" applyAlignment="1" applyProtection="1">
      <alignment horizontal="center" vertical="center"/>
      <protection locked="0" hidden="1"/>
    </xf>
    <xf numFmtId="0" fontId="11" fillId="0" borderId="13" xfId="4" applyFont="1" applyBorder="1" applyAlignment="1" applyProtection="1">
      <alignment horizontal="center" vertical="center" wrapText="1"/>
      <protection hidden="1"/>
    </xf>
    <xf numFmtId="0" fontId="11" fillId="0" borderId="14" xfId="4" applyFont="1" applyBorder="1" applyAlignment="1" applyProtection="1">
      <alignment horizontal="center" vertical="center"/>
      <protection hidden="1"/>
    </xf>
    <xf numFmtId="0" fontId="76" fillId="0" borderId="0" xfId="0" applyFont="1" applyBorder="1" applyAlignment="1" applyProtection="1">
      <alignment horizontal="center" vertical="center"/>
      <protection hidden="1"/>
    </xf>
    <xf numFmtId="168" fontId="7" fillId="16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11" xfId="0" applyNumberFormat="1" applyFont="1" applyFill="1" applyBorder="1" applyAlignment="1" applyProtection="1">
      <alignment horizontal="center" vertical="center"/>
    </xf>
    <xf numFmtId="0" fontId="10" fillId="2" borderId="12" xfId="0" applyNumberFormat="1" applyFont="1" applyFill="1" applyBorder="1" applyAlignment="1" applyProtection="1">
      <alignment horizontal="center" vertical="center"/>
    </xf>
    <xf numFmtId="0" fontId="10" fillId="2" borderId="1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Alignment="1" applyProtection="1">
      <alignment horizontal="center" vertical="center"/>
      <protection locked="0"/>
    </xf>
  </cellXfs>
  <cellStyles count="6">
    <cellStyle name="Normal 2" xfId="5"/>
    <cellStyle name="Normal 3" xfId="4"/>
    <cellStyle name="Normal_Sheet1" xfId="2"/>
    <cellStyle name="Normal_Φοίβ" xfId="1"/>
    <cellStyle name="Κανονικό" xfId="0" builtinId="0"/>
    <cellStyle name="Υπερ-σύνδεση" xfId="3" builtinId="8"/>
  </cellStyles>
  <dxfs count="14">
    <dxf>
      <font>
        <b/>
        <i val="0"/>
      </font>
      <fill>
        <patternFill>
          <bgColor rgb="FF66FFFF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rgb="FF66FFFF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rgb="FF0070C0"/>
      </font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Z70"/>
  <sheetViews>
    <sheetView showGridLines="0" zoomScale="105" zoomScaleNormal="105" workbookViewId="0">
      <pane ySplit="1" topLeftCell="A2" activePane="bottomLeft" state="frozen"/>
      <selection pane="bottomLeft" activeCell="T19" sqref="T19"/>
    </sheetView>
  </sheetViews>
  <sheetFormatPr defaultColWidth="9.140625" defaultRowHeight="12.75"/>
  <cols>
    <col min="1" max="1" width="21.7109375" style="164" customWidth="1"/>
    <col min="2" max="2" width="30.7109375" style="166" customWidth="1"/>
    <col min="3" max="3" width="8.85546875" style="170" customWidth="1"/>
    <col min="4" max="4" width="5.140625" style="174" hidden="1" customWidth="1"/>
    <col min="5" max="5" width="4.28515625" style="174" hidden="1" customWidth="1"/>
    <col min="6" max="6" width="7.85546875" style="174" hidden="1" customWidth="1"/>
    <col min="7" max="7" width="5" style="171" hidden="1" customWidth="1"/>
    <col min="8" max="8" width="4.7109375" style="171" hidden="1" customWidth="1"/>
    <col min="9" max="15" width="2.7109375" style="159" hidden="1" customWidth="1"/>
    <col min="16" max="18" width="2.7109375" style="160" hidden="1" customWidth="1"/>
    <col min="19" max="19" width="8.42578125" style="160" bestFit="1" customWidth="1"/>
    <col min="20" max="20" width="12" style="160" bestFit="1" customWidth="1"/>
    <col min="21" max="21" width="9.7109375" style="160" bestFit="1" customWidth="1"/>
    <col min="22" max="25" width="8.85546875" style="160"/>
    <col min="26" max="26" width="8.7109375" style="401" hidden="1" customWidth="1"/>
    <col min="27" max="16384" width="9.140625" style="160"/>
  </cols>
  <sheetData>
    <row r="1" spans="1:26" ht="18">
      <c r="A1" s="407" t="s">
        <v>899</v>
      </c>
      <c r="B1" s="408">
        <v>16</v>
      </c>
      <c r="D1" s="485" t="s">
        <v>12</v>
      </c>
      <c r="E1" s="485" t="s">
        <v>8</v>
      </c>
      <c r="F1" s="171"/>
      <c r="S1" s="405"/>
      <c r="T1" s="406"/>
    </row>
    <row r="2" spans="1:26" s="361" customFormat="1" ht="9">
      <c r="A2" s="354" t="s">
        <v>895</v>
      </c>
      <c r="B2" s="356"/>
      <c r="C2" s="357"/>
      <c r="D2" s="637" t="s">
        <v>9</v>
      </c>
      <c r="E2" s="358">
        <f>VALUE(LEFT(F2,1))</f>
        <v>3</v>
      </c>
      <c r="F2" s="359" t="s">
        <v>1629</v>
      </c>
      <c r="G2" s="360"/>
      <c r="H2" s="360"/>
      <c r="Z2" s="401"/>
    </row>
    <row r="3" spans="1:26">
      <c r="A3" s="162" t="s">
        <v>0</v>
      </c>
      <c r="B3" s="220" t="s">
        <v>428</v>
      </c>
      <c r="D3" s="637"/>
      <c r="E3" s="173">
        <f>VALUE(RIGHT(F2,1))</f>
        <v>4</v>
      </c>
      <c r="F3" s="171"/>
      <c r="Z3" s="400" t="s">
        <v>894</v>
      </c>
    </row>
    <row r="4" spans="1:26">
      <c r="A4" s="162" t="s">
        <v>2</v>
      </c>
      <c r="B4" s="221" t="s">
        <v>379</v>
      </c>
      <c r="F4" s="171"/>
      <c r="Z4" s="636">
        <f>$B$8</f>
        <v>43281</v>
      </c>
    </row>
    <row r="5" spans="1:26">
      <c r="A5" s="163" t="s">
        <v>63</v>
      </c>
      <c r="B5" s="221" t="s">
        <v>100</v>
      </c>
      <c r="Z5" s="633" t="str">
        <f>TRIM(IF(OR($B$5="Παν",$B$5="ΠανΑΓ",$B$5="Open",$B$5="OpenΑΓ"),$B$7&amp;" ("&amp;VLOOKUP($B$4,tables!$X:$Z,3,FALSE)&amp;")",$B$7&amp;" ("&amp;VLOOKUP($B$4,tables!$X:$Z,3,FALSE)&amp;")"))</f>
        <v>Ε3 26η (ΣΤ)</v>
      </c>
    </row>
    <row r="6" spans="1:26">
      <c r="A6" s="162" t="s">
        <v>40</v>
      </c>
      <c r="B6" s="222" t="s">
        <v>53</v>
      </c>
      <c r="D6" s="175"/>
      <c r="T6" s="300" t="s">
        <v>539</v>
      </c>
      <c r="U6" s="300" t="s">
        <v>1585</v>
      </c>
      <c r="Z6" s="633">
        <f>VLOOKUP($B$4,tables!$X:$Z,2,FALSE)</f>
        <v>294</v>
      </c>
    </row>
    <row r="7" spans="1:26">
      <c r="A7" s="162" t="s">
        <v>1</v>
      </c>
      <c r="B7" s="221" t="s">
        <v>1598</v>
      </c>
      <c r="D7" s="176" t="s">
        <v>1630</v>
      </c>
      <c r="E7" s="171"/>
      <c r="F7" s="171"/>
      <c r="I7" s="171"/>
      <c r="S7" s="159"/>
      <c r="T7" s="316" t="e">
        <f>$Z$9</f>
        <v>#N/A</v>
      </c>
      <c r="U7" s="632" t="e">
        <f>IF(T7&gt;0,VLOOKUP(T7,tables!AQ:AR,2,FALSE),"")</f>
        <v>#N/A</v>
      </c>
      <c r="Z7" s="633" t="s">
        <v>892</v>
      </c>
    </row>
    <row r="8" spans="1:26">
      <c r="A8" s="163" t="s">
        <v>101</v>
      </c>
      <c r="B8" s="223">
        <v>43281</v>
      </c>
      <c r="D8" s="175" t="s">
        <v>22</v>
      </c>
      <c r="T8" s="416" t="str">
        <f>LOWER(B21)</f>
        <v>ε3 26η στ κ14 s md</v>
      </c>
      <c r="U8" s="315"/>
      <c r="V8" s="315"/>
      <c r="Z8" s="633" t="str">
        <f>LOWER(TRIM(IF(SUBSTITUTE($B$6,"1","")&lt;&gt;$B$6,SUBSTITUTE(UPPER($B$6),"D",""),$B$6)))</f>
        <v>κ14</v>
      </c>
    </row>
    <row r="9" spans="1:26">
      <c r="A9" s="163" t="s">
        <v>102</v>
      </c>
      <c r="B9" s="223">
        <v>43282</v>
      </c>
      <c r="C9" s="159"/>
      <c r="D9" s="171" t="s">
        <v>20</v>
      </c>
      <c r="E9" s="171"/>
      <c r="T9" s="225"/>
      <c r="Z9" s="635" t="e">
        <f>VLOOKUP($Z$11,tables!$AI:$AQ,9,FALSE)</f>
        <v>#N/A</v>
      </c>
    </row>
    <row r="10" spans="1:26">
      <c r="A10" s="165" t="s">
        <v>105</v>
      </c>
      <c r="B10" s="565" t="str">
        <f>"βδ.: "&amp;TEXT(WEEKNUM(B8,2),"00")&amp;"η"</f>
        <v>βδ.: 26η</v>
      </c>
      <c r="C10" s="159"/>
      <c r="D10" s="171"/>
      <c r="E10" s="171"/>
      <c r="F10" s="171"/>
      <c r="T10" s="416"/>
      <c r="Z10" s="633">
        <f>VLOOKUP($B$6,tables!AS1:AT51,2,FALSE)</f>
        <v>10</v>
      </c>
    </row>
    <row r="11" spans="1:26">
      <c r="A11" s="163" t="s">
        <v>1597</v>
      </c>
      <c r="B11" s="221" t="s">
        <v>1238</v>
      </c>
      <c r="C11" s="159"/>
      <c r="D11" s="177">
        <v>0</v>
      </c>
      <c r="E11" s="178" t="s">
        <v>8</v>
      </c>
      <c r="F11" s="179" t="s">
        <v>13</v>
      </c>
      <c r="G11" s="180" t="s">
        <v>16</v>
      </c>
      <c r="H11" s="181" t="s">
        <v>17</v>
      </c>
      <c r="T11" s="638" t="s">
        <v>1233</v>
      </c>
      <c r="U11" s="561" t="s">
        <v>1234</v>
      </c>
      <c r="Z11" s="634" t="str">
        <f>$Z$4&amp;$Z$5&amp;$Z$6&amp;$Z$7&amp;$Z$8</f>
        <v>43281Ε3 26η (ΣΤ)294Sκ14</v>
      </c>
    </row>
    <row r="12" spans="1:26">
      <c r="A12" s="163" t="s">
        <v>103</v>
      </c>
      <c r="B12" s="224"/>
      <c r="C12" s="159"/>
      <c r="D12" s="182">
        <f>IF(E12="-","-",IF(E12&gt;0,D11+1,0))</f>
        <v>1</v>
      </c>
      <c r="E12" s="172">
        <f>IF(F12&gt;0,VALUE(MID($D$7,1,F12-1)),"-")</f>
        <v>1</v>
      </c>
      <c r="F12" s="174">
        <f>IF(LEN($D$7)&gt;1,FIND(" ",$D$7,1),0)</f>
        <v>2</v>
      </c>
      <c r="G12" s="183">
        <v>1</v>
      </c>
      <c r="H12" s="184">
        <v>1</v>
      </c>
      <c r="T12" s="639"/>
      <c r="U12" s="563" t="s">
        <v>1235</v>
      </c>
    </row>
    <row r="13" spans="1:26">
      <c r="A13" s="621" t="str">
        <f>IF(SUBSTITUTE($B$6,"1","")&lt;&gt;$B$6, SUBSTITUTE(SUBSTITUTE(SUBSTITUTE(SUBSTITUTE(SUBSTITUTE(UPPER(LEFT($B$6)),"A","B"),"Α","B"),"K","G"),"Κ","G"),"Μ","X"),"")</f>
        <v>G</v>
      </c>
      <c r="B13" s="621">
        <f>IF(SUBSTITUTE($B$6,"1","")&lt;&gt;$B$6,VALUE(SUBSTITUTE(SUBSTITUTE(SUBSTITUTE(SUBSTITUTE(SUBSTITUTE(UPPER(LEFT($B$6,3)),"A",""),"Α",""),"K",""),"Κ",""),"Μ","")), $B$6)</f>
        <v>14</v>
      </c>
      <c r="C13" s="159"/>
      <c r="D13" s="185">
        <f>IF(E13="-","-",IF(E13&gt;0,D12+1,0))</f>
        <v>2</v>
      </c>
      <c r="E13" s="186">
        <f t="shared" ref="E13:E27" si="0">IF(F13&gt;0,VALUE(MID($D$7,F12+1,F13-F12-1)),"-")</f>
        <v>2</v>
      </c>
      <c r="F13" s="174">
        <f t="shared" ref="F13:F27" si="1">IF(AND(F12&gt;0,LEN($D$7)&gt;F12+1),FIND(" ",$D$7,F12+1),0)</f>
        <v>4</v>
      </c>
      <c r="G13" s="187">
        <v>2</v>
      </c>
      <c r="H13" s="188">
        <v>2</v>
      </c>
    </row>
    <row r="14" spans="1:26">
      <c r="A14" s="619" t="s">
        <v>1561</v>
      </c>
      <c r="B14" s="620"/>
      <c r="C14" s="159"/>
      <c r="D14" s="185">
        <f>IF(E14="-","-",IF(E14&gt;0,D13+1,0))</f>
        <v>3</v>
      </c>
      <c r="E14" s="186">
        <f t="shared" si="0"/>
        <v>3</v>
      </c>
      <c r="F14" s="174">
        <f t="shared" si="1"/>
        <v>6</v>
      </c>
      <c r="G14" s="187">
        <v>3</v>
      </c>
      <c r="H14" s="188">
        <v>3</v>
      </c>
      <c r="Z14" s="384"/>
    </row>
    <row r="15" spans="1:26">
      <c r="C15" s="159"/>
      <c r="D15" s="185">
        <f t="shared" ref="D15:D27" si="2">IF(E15="-","-",IF(E15&gt;0,D14+1,0))</f>
        <v>4</v>
      </c>
      <c r="E15" s="186">
        <f>IF(F15&gt;0,VALUE(MID($D$7,F14+1,F15-F14-1)),"-")</f>
        <v>4</v>
      </c>
      <c r="F15" s="174">
        <f t="shared" si="1"/>
        <v>8</v>
      </c>
      <c r="G15" s="187">
        <v>4</v>
      </c>
      <c r="H15" s="188">
        <v>4</v>
      </c>
      <c r="Z15" s="384"/>
    </row>
    <row r="16" spans="1:26">
      <c r="A16" s="161"/>
      <c r="C16" s="159"/>
      <c r="D16" s="185">
        <f t="shared" si="2"/>
        <v>5</v>
      </c>
      <c r="E16" s="186">
        <f>IF(F16&gt;0,VALUE(MID($D$7,F15+1,F16-F15-1)),"-")</f>
        <v>14</v>
      </c>
      <c r="F16" s="174">
        <f t="shared" si="1"/>
        <v>11</v>
      </c>
      <c r="G16" s="187">
        <v>5</v>
      </c>
      <c r="H16" s="188">
        <v>14</v>
      </c>
      <c r="T16" s="640" t="s">
        <v>900</v>
      </c>
      <c r="U16" s="640"/>
      <c r="V16" s="562"/>
    </row>
    <row r="17" spans="1:26">
      <c r="A17" s="350" t="s">
        <v>888</v>
      </c>
      <c r="B17" s="351" t="s">
        <v>886</v>
      </c>
      <c r="C17" s="159"/>
      <c r="D17" s="185">
        <f t="shared" si="2"/>
        <v>6</v>
      </c>
      <c r="E17" s="186">
        <f>IF(F17&gt;0,VALUE(MID($D$7,F16+1,F17-F16-1)),"-")</f>
        <v>16</v>
      </c>
      <c r="F17" s="174">
        <f t="shared" si="1"/>
        <v>14</v>
      </c>
      <c r="G17" s="187">
        <v>6</v>
      </c>
      <c r="H17" s="188">
        <v>16</v>
      </c>
      <c r="T17" s="641" t="str">
        <f ca="1">IF(NOW()&gt;B22,"Invalid program!","")</f>
        <v/>
      </c>
      <c r="U17" s="641"/>
    </row>
    <row r="18" spans="1:26">
      <c r="A18" s="167" t="s">
        <v>28</v>
      </c>
      <c r="B18" s="352">
        <f>COUNTBLANK(ALMD!D3:D18)</f>
        <v>0</v>
      </c>
      <c r="C18" s="159"/>
      <c r="D18" s="185">
        <f t="shared" si="2"/>
        <v>7</v>
      </c>
      <c r="E18" s="186">
        <f t="shared" si="0"/>
        <v>15</v>
      </c>
      <c r="F18" s="174">
        <f t="shared" si="1"/>
        <v>17</v>
      </c>
      <c r="G18" s="187">
        <v>7</v>
      </c>
      <c r="H18" s="188">
        <v>15</v>
      </c>
    </row>
    <row r="19" spans="1:26">
      <c r="A19" s="168" t="s">
        <v>887</v>
      </c>
      <c r="B19" s="353">
        <v>4</v>
      </c>
      <c r="C19" s="159"/>
      <c r="D19" s="185">
        <f t="shared" si="2"/>
        <v>8</v>
      </c>
      <c r="E19" s="186">
        <f t="shared" si="0"/>
        <v>11</v>
      </c>
      <c r="F19" s="174">
        <f t="shared" si="1"/>
        <v>20</v>
      </c>
      <c r="G19" s="187">
        <v>8</v>
      </c>
      <c r="H19" s="188">
        <v>11</v>
      </c>
    </row>
    <row r="20" spans="1:26">
      <c r="A20" s="161"/>
      <c r="C20" s="159"/>
      <c r="D20" s="185">
        <f t="shared" si="2"/>
        <v>9</v>
      </c>
      <c r="E20" s="186">
        <f t="shared" si="0"/>
        <v>13</v>
      </c>
      <c r="F20" s="174">
        <f t="shared" si="1"/>
        <v>23</v>
      </c>
      <c r="G20" s="187">
        <v>9</v>
      </c>
      <c r="H20" s="188">
        <v>13</v>
      </c>
    </row>
    <row r="21" spans="1:26">
      <c r="A21" s="169" t="s">
        <v>538</v>
      </c>
      <c r="B21" s="303" t="str">
        <f>LOWER(IF(LEFT($B$5,3)="Παν","Παν "&amp;YEAR($B$8)&amp;" "&amp;LEFT($B$6,3)&amp;" s md",IF($B$5="Σχολικό",$B$5&amp;" "&amp;YEAR($B$8)&amp;" "&amp;LEFT($B$6,3)&amp;" S MD",(IF(SUBSTITUTE($B$6,"1","")&lt;&gt;$B$6, $B$5&amp;" "&amp;MID($B$10,6,2)&amp;"η "&amp;VLOOKUP($B$4,tables!$X:$Z,3,FALSE)&amp;" "&amp;LEFT($B$6,3)&amp;" S MD", $B$5&amp;" "&amp;MID($B$10,6,2)&amp;"η "&amp;VLOOKUP($B$4,tables!$X:$Z,3,FALSE)&amp;" "&amp;$B$13&amp;" S MD")))))</f>
        <v>ε3 26η στ κ14 s md</v>
      </c>
      <c r="D21" s="185">
        <f t="shared" si="2"/>
        <v>10</v>
      </c>
      <c r="E21" s="186">
        <f t="shared" si="0"/>
        <v>7</v>
      </c>
      <c r="F21" s="174">
        <f t="shared" si="1"/>
        <v>25</v>
      </c>
      <c r="G21" s="187">
        <v>10</v>
      </c>
      <c r="H21" s="188">
        <v>7</v>
      </c>
    </row>
    <row r="22" spans="1:26" s="315" customFormat="1" ht="9">
      <c r="A22" s="409" t="s">
        <v>410</v>
      </c>
      <c r="B22" s="410">
        <v>43343</v>
      </c>
      <c r="D22" s="411">
        <f t="shared" si="2"/>
        <v>11</v>
      </c>
      <c r="E22" s="412">
        <f t="shared" si="0"/>
        <v>9</v>
      </c>
      <c r="F22" s="413">
        <f t="shared" si="1"/>
        <v>27</v>
      </c>
      <c r="G22" s="414">
        <v>11</v>
      </c>
      <c r="H22" s="415">
        <v>9</v>
      </c>
      <c r="Z22" s="401"/>
    </row>
    <row r="23" spans="1:26">
      <c r="A23" s="225"/>
      <c r="B23" s="226"/>
      <c r="C23" s="159"/>
      <c r="D23" s="185">
        <f t="shared" si="2"/>
        <v>12</v>
      </c>
      <c r="E23" s="186">
        <f t="shared" si="0"/>
        <v>6</v>
      </c>
      <c r="F23" s="174">
        <f t="shared" si="1"/>
        <v>29</v>
      </c>
      <c r="G23" s="187">
        <v>12</v>
      </c>
      <c r="H23" s="188">
        <v>6</v>
      </c>
    </row>
    <row r="24" spans="1:26">
      <c r="A24" s="227" t="s">
        <v>435</v>
      </c>
      <c r="B24" s="228">
        <v>43281.397916666669</v>
      </c>
      <c r="C24" s="159"/>
      <c r="D24" s="185">
        <f t="shared" si="2"/>
        <v>13</v>
      </c>
      <c r="E24" s="186">
        <f t="shared" si="0"/>
        <v>10</v>
      </c>
      <c r="F24" s="189">
        <f t="shared" si="1"/>
        <v>32</v>
      </c>
      <c r="G24" s="187">
        <v>13</v>
      </c>
      <c r="H24" s="188">
        <v>10</v>
      </c>
    </row>
    <row r="25" spans="1:26">
      <c r="A25" s="161"/>
      <c r="C25" s="159"/>
      <c r="D25" s="185">
        <f t="shared" si="2"/>
        <v>14</v>
      </c>
      <c r="E25" s="186">
        <f t="shared" si="0"/>
        <v>5</v>
      </c>
      <c r="F25" s="189">
        <f t="shared" si="1"/>
        <v>34</v>
      </c>
      <c r="G25" s="187">
        <v>14</v>
      </c>
      <c r="H25" s="188">
        <v>5</v>
      </c>
    </row>
    <row r="26" spans="1:26" s="159" customFormat="1" ht="10.5">
      <c r="A26" s="230"/>
      <c r="B26" s="231"/>
      <c r="D26" s="185">
        <f t="shared" si="2"/>
        <v>15</v>
      </c>
      <c r="E26" s="186">
        <f t="shared" si="0"/>
        <v>12</v>
      </c>
      <c r="F26" s="189">
        <f t="shared" si="1"/>
        <v>37</v>
      </c>
      <c r="G26" s="187">
        <v>15</v>
      </c>
      <c r="H26" s="188">
        <v>12</v>
      </c>
      <c r="Z26" s="401"/>
    </row>
    <row r="27" spans="1:26" s="159" customFormat="1" ht="10.5">
      <c r="A27" s="232"/>
      <c r="D27" s="190">
        <f t="shared" si="2"/>
        <v>16</v>
      </c>
      <c r="E27" s="173">
        <f t="shared" si="0"/>
        <v>8</v>
      </c>
      <c r="F27" s="191">
        <f t="shared" si="1"/>
        <v>39</v>
      </c>
      <c r="G27" s="192">
        <v>16</v>
      </c>
      <c r="H27" s="193">
        <v>8</v>
      </c>
      <c r="Z27" s="401"/>
    </row>
    <row r="28" spans="1:26" s="159" customFormat="1" ht="10.5" hidden="1">
      <c r="A28" s="233" t="str">
        <f ca="1">RandNumbers(3,4)</f>
        <v>4 3</v>
      </c>
      <c r="D28" s="174"/>
      <c r="E28" s="174"/>
      <c r="F28" s="174"/>
      <c r="G28" s="171"/>
      <c r="H28" s="171"/>
      <c r="Z28" s="401"/>
    </row>
    <row r="29" spans="1:26" s="159" customFormat="1" ht="10.5" hidden="1">
      <c r="A29" s="233" t="str">
        <f ca="1">LEFT(D9,$B$18*2)&amp;LEFT(D8,$B$19*2)&amp; RandNumbers($B$19+1,16-$B$18)&amp;" "</f>
        <v xml:space="preserve">1 2 3 4 5 10 16 15 11 6 12 13 7 8 9 14 </v>
      </c>
      <c r="D29" s="174"/>
      <c r="E29" s="174"/>
      <c r="F29" s="174"/>
      <c r="G29" s="171"/>
      <c r="H29" s="171"/>
      <c r="Z29" s="401"/>
    </row>
    <row r="30" spans="1:26" s="159" customFormat="1" ht="10.5">
      <c r="A30" s="171"/>
      <c r="D30" s="174"/>
      <c r="E30" s="174"/>
      <c r="F30" s="174"/>
      <c r="G30" s="171"/>
      <c r="H30" s="171"/>
      <c r="Z30" s="401"/>
    </row>
    <row r="31" spans="1:26" s="159" customFormat="1" ht="10.5">
      <c r="A31" s="234"/>
      <c r="C31" s="159" t="s">
        <v>15</v>
      </c>
      <c r="D31" s="174"/>
      <c r="E31" s="174"/>
      <c r="F31" s="174"/>
      <c r="G31" s="171"/>
      <c r="H31" s="171"/>
      <c r="Z31" s="401"/>
    </row>
    <row r="32" spans="1:26" s="159" customFormat="1" ht="10.5">
      <c r="A32" s="235"/>
      <c r="D32" s="174"/>
      <c r="E32" s="174"/>
      <c r="F32" s="174"/>
      <c r="G32" s="171"/>
      <c r="H32" s="171"/>
      <c r="Z32" s="401"/>
    </row>
    <row r="33" spans="1:26" s="159" customFormat="1" ht="10.5">
      <c r="A33" s="234"/>
      <c r="B33" s="231"/>
      <c r="D33" s="174"/>
      <c r="E33" s="174"/>
      <c r="F33" s="174"/>
      <c r="G33" s="171"/>
      <c r="H33" s="171"/>
      <c r="Z33" s="401"/>
    </row>
    <row r="34" spans="1:26" s="159" customFormat="1" ht="10.5">
      <c r="A34" s="234"/>
      <c r="B34" s="231"/>
      <c r="D34" s="174"/>
      <c r="E34" s="174"/>
      <c r="F34" s="174"/>
      <c r="G34" s="171"/>
      <c r="H34" s="171"/>
      <c r="Z34" s="401"/>
    </row>
    <row r="35" spans="1:26" s="159" customFormat="1" ht="10.5">
      <c r="A35" s="229"/>
      <c r="B35" s="231"/>
      <c r="D35" s="174"/>
      <c r="E35" s="174"/>
      <c r="F35" s="174"/>
      <c r="G35" s="171"/>
      <c r="H35" s="171"/>
      <c r="Z35" s="401"/>
    </row>
    <row r="36" spans="1:26" s="159" customFormat="1" ht="10.5">
      <c r="A36" s="229"/>
      <c r="B36" s="231"/>
      <c r="D36" s="174"/>
      <c r="E36" s="174"/>
      <c r="F36" s="174"/>
      <c r="G36" s="171"/>
      <c r="H36" s="171"/>
      <c r="Z36" s="401"/>
    </row>
    <row r="37" spans="1:26" s="159" customFormat="1" ht="10.5">
      <c r="A37" s="236"/>
      <c r="B37" s="237"/>
      <c r="D37" s="174"/>
      <c r="E37" s="174"/>
      <c r="F37" s="174"/>
      <c r="G37" s="171"/>
      <c r="H37" s="171"/>
      <c r="Z37" s="401"/>
    </row>
    <row r="38" spans="1:26" s="159" customFormat="1" ht="10.5">
      <c r="A38" s="234"/>
      <c r="B38" s="238"/>
      <c r="D38" s="174"/>
      <c r="E38" s="174"/>
      <c r="F38" s="174"/>
      <c r="G38" s="171"/>
      <c r="H38" s="171"/>
      <c r="Z38" s="401"/>
    </row>
    <row r="39" spans="1:26" s="159" customFormat="1" ht="10.5">
      <c r="A39" s="234"/>
      <c r="B39" s="239"/>
      <c r="D39" s="174"/>
      <c r="E39" s="194"/>
      <c r="F39" s="174"/>
      <c r="G39" s="195"/>
      <c r="H39" s="195"/>
      <c r="Z39" s="401"/>
    </row>
    <row r="40" spans="1:26" s="159" customFormat="1" ht="10.5">
      <c r="A40" s="234"/>
      <c r="B40" s="231"/>
      <c r="C40" s="171"/>
      <c r="D40" s="174"/>
      <c r="E40" s="194"/>
      <c r="F40" s="174"/>
      <c r="G40" s="195"/>
      <c r="H40" s="195"/>
      <c r="Z40" s="401"/>
    </row>
    <row r="41" spans="1:26" s="159" customFormat="1" ht="10.5">
      <c r="A41" s="234"/>
      <c r="B41" s="231"/>
      <c r="C41" s="171"/>
      <c r="D41" s="174"/>
      <c r="E41" s="194"/>
      <c r="F41" s="174"/>
      <c r="G41" s="195"/>
      <c r="H41" s="195"/>
      <c r="Z41" s="401"/>
    </row>
    <row r="42" spans="1:26" s="159" customFormat="1" ht="10.5">
      <c r="A42" s="234"/>
      <c r="B42" s="231"/>
      <c r="C42" s="171"/>
      <c r="D42" s="174"/>
      <c r="E42" s="194"/>
      <c r="F42" s="174"/>
      <c r="G42" s="195"/>
      <c r="H42" s="195"/>
      <c r="Z42" s="401"/>
    </row>
    <row r="43" spans="1:26" s="159" customFormat="1" ht="10.5">
      <c r="A43" s="234"/>
      <c r="B43" s="231"/>
      <c r="C43" s="171"/>
      <c r="D43" s="174"/>
      <c r="E43" s="194"/>
      <c r="F43" s="174"/>
      <c r="G43" s="195"/>
      <c r="H43" s="195"/>
      <c r="Z43" s="401"/>
    </row>
    <row r="44" spans="1:26" s="159" customFormat="1" ht="10.5">
      <c r="A44" s="234"/>
      <c r="B44" s="231"/>
      <c r="C44" s="171"/>
      <c r="D44" s="174"/>
      <c r="E44" s="194"/>
      <c r="F44" s="174"/>
      <c r="G44" s="195"/>
      <c r="H44" s="195"/>
      <c r="Z44" s="401"/>
    </row>
    <row r="45" spans="1:26" s="159" customFormat="1" ht="10.5">
      <c r="A45" s="234"/>
      <c r="B45" s="231"/>
      <c r="C45" s="171"/>
      <c r="D45" s="174"/>
      <c r="E45" s="194"/>
      <c r="F45" s="174"/>
      <c r="G45" s="195"/>
      <c r="H45" s="195"/>
      <c r="Z45" s="401"/>
    </row>
    <row r="46" spans="1:26" s="159" customFormat="1" ht="10.5">
      <c r="A46" s="234"/>
      <c r="B46" s="231"/>
      <c r="C46" s="171"/>
      <c r="D46" s="174"/>
      <c r="E46" s="194"/>
      <c r="F46" s="174"/>
      <c r="G46" s="195"/>
      <c r="H46" s="195"/>
      <c r="Z46" s="401"/>
    </row>
    <row r="47" spans="1:26" s="159" customFormat="1" ht="10.5">
      <c r="A47" s="234"/>
      <c r="B47" s="231"/>
      <c r="C47" s="171"/>
      <c r="D47" s="174"/>
      <c r="E47" s="194"/>
      <c r="F47" s="174"/>
      <c r="G47" s="195"/>
      <c r="H47" s="195"/>
      <c r="Z47" s="401"/>
    </row>
    <row r="48" spans="1:26" s="159" customFormat="1" ht="10.5">
      <c r="A48" s="234"/>
      <c r="B48" s="231"/>
      <c r="C48" s="171"/>
      <c r="D48" s="174"/>
      <c r="E48" s="194"/>
      <c r="F48" s="174"/>
      <c r="G48" s="195"/>
      <c r="H48" s="195"/>
      <c r="Z48" s="401"/>
    </row>
    <row r="49" spans="1:26" s="159" customFormat="1" ht="10.5">
      <c r="A49" s="234"/>
      <c r="B49" s="231"/>
      <c r="C49" s="171"/>
      <c r="D49" s="174"/>
      <c r="E49" s="194"/>
      <c r="F49" s="174"/>
      <c r="G49" s="195"/>
      <c r="H49" s="195"/>
      <c r="Z49" s="401"/>
    </row>
    <row r="50" spans="1:26" s="159" customFormat="1" ht="10.5">
      <c r="A50" s="234"/>
      <c r="B50" s="231"/>
      <c r="C50" s="171"/>
      <c r="D50" s="174"/>
      <c r="E50" s="194"/>
      <c r="F50" s="174"/>
      <c r="G50" s="195"/>
      <c r="H50" s="195"/>
      <c r="Z50" s="401"/>
    </row>
    <row r="51" spans="1:26" s="159" customFormat="1" ht="10.5">
      <c r="A51" s="234"/>
      <c r="B51" s="231"/>
      <c r="C51" s="171"/>
      <c r="D51" s="174"/>
      <c r="E51" s="194"/>
      <c r="F51" s="174"/>
      <c r="G51" s="195"/>
      <c r="H51" s="195"/>
      <c r="Z51" s="401"/>
    </row>
    <row r="52" spans="1:26" s="159" customFormat="1" ht="10.5">
      <c r="A52" s="234"/>
      <c r="B52" s="231"/>
      <c r="C52" s="171"/>
      <c r="D52" s="174"/>
      <c r="E52" s="194"/>
      <c r="F52" s="174"/>
      <c r="G52" s="195"/>
      <c r="H52" s="195"/>
      <c r="Z52" s="401"/>
    </row>
    <row r="53" spans="1:26" s="159" customFormat="1" ht="10.5">
      <c r="A53" s="234"/>
      <c r="B53" s="231"/>
      <c r="C53" s="171"/>
      <c r="D53" s="174"/>
      <c r="E53" s="194"/>
      <c r="F53" s="174"/>
      <c r="G53" s="195"/>
      <c r="H53" s="195"/>
      <c r="Z53" s="401"/>
    </row>
    <row r="54" spans="1:26" s="159" customFormat="1" ht="10.5">
      <c r="A54" s="234"/>
      <c r="B54" s="231"/>
      <c r="C54" s="171"/>
      <c r="D54" s="174"/>
      <c r="E54" s="194"/>
      <c r="F54" s="174"/>
      <c r="G54" s="195"/>
      <c r="H54" s="195"/>
      <c r="Z54" s="401"/>
    </row>
    <row r="55" spans="1:26" s="159" customFormat="1" ht="10.5">
      <c r="A55" s="234"/>
      <c r="B55" s="231"/>
      <c r="C55" s="171"/>
      <c r="D55" s="174"/>
      <c r="E55" s="194"/>
      <c r="F55" s="174"/>
      <c r="G55" s="195"/>
      <c r="H55" s="195"/>
      <c r="Z55" s="401"/>
    </row>
    <row r="56" spans="1:26" s="159" customFormat="1" ht="10.5">
      <c r="A56" s="234"/>
      <c r="B56" s="231"/>
      <c r="C56" s="171"/>
      <c r="D56" s="174"/>
      <c r="E56" s="194"/>
      <c r="F56" s="174"/>
      <c r="G56" s="195"/>
      <c r="H56" s="195"/>
      <c r="Z56" s="401"/>
    </row>
    <row r="57" spans="1:26" s="159" customFormat="1" ht="10.5">
      <c r="A57" s="234"/>
      <c r="B57" s="231"/>
      <c r="C57" s="171"/>
      <c r="D57" s="174"/>
      <c r="E57" s="194"/>
      <c r="F57" s="174"/>
      <c r="G57" s="195"/>
      <c r="H57" s="195"/>
      <c r="Z57" s="401"/>
    </row>
    <row r="58" spans="1:26" s="159" customFormat="1" ht="10.5">
      <c r="A58" s="234"/>
      <c r="B58" s="231"/>
      <c r="C58" s="171"/>
      <c r="D58" s="174"/>
      <c r="E58" s="194"/>
      <c r="F58" s="174"/>
      <c r="G58" s="195"/>
      <c r="H58" s="195"/>
      <c r="Z58" s="401"/>
    </row>
    <row r="59" spans="1:26" s="159" customFormat="1" ht="10.5">
      <c r="A59" s="234"/>
      <c r="B59" s="231"/>
      <c r="C59" s="171"/>
      <c r="D59" s="174"/>
      <c r="E59" s="194"/>
      <c r="F59" s="174"/>
      <c r="G59" s="195"/>
      <c r="H59" s="195"/>
      <c r="Z59" s="401"/>
    </row>
    <row r="60" spans="1:26" s="159" customFormat="1" ht="10.5">
      <c r="A60" s="234"/>
      <c r="B60" s="231"/>
      <c r="C60" s="171"/>
      <c r="D60" s="174"/>
      <c r="E60" s="194"/>
      <c r="F60" s="174"/>
      <c r="G60" s="195"/>
      <c r="H60" s="195"/>
      <c r="Z60" s="401"/>
    </row>
    <row r="61" spans="1:26" s="159" customFormat="1" ht="10.5">
      <c r="A61" s="234"/>
      <c r="B61" s="231"/>
      <c r="C61" s="171"/>
      <c r="D61" s="174"/>
      <c r="E61" s="194"/>
      <c r="F61" s="174"/>
      <c r="G61" s="195"/>
      <c r="H61" s="195"/>
      <c r="Z61" s="401"/>
    </row>
    <row r="62" spans="1:26" s="159" customFormat="1" ht="10.5">
      <c r="A62" s="234"/>
      <c r="B62" s="231"/>
      <c r="C62" s="171"/>
      <c r="D62" s="174"/>
      <c r="E62" s="194"/>
      <c r="F62" s="174"/>
      <c r="G62" s="195"/>
      <c r="H62" s="195"/>
      <c r="Z62" s="401"/>
    </row>
    <row r="63" spans="1:26">
      <c r="F63" s="171"/>
    </row>
    <row r="64" spans="1:26">
      <c r="F64" s="171"/>
    </row>
    <row r="65" spans="6:6">
      <c r="F65" s="171"/>
    </row>
    <row r="66" spans="6:6">
      <c r="F66" s="171"/>
    </row>
    <row r="67" spans="6:6">
      <c r="F67" s="171"/>
    </row>
    <row r="68" spans="6:6">
      <c r="F68" s="171"/>
    </row>
    <row r="69" spans="6:6">
      <c r="F69" s="171"/>
    </row>
    <row r="70" spans="6:6">
      <c r="F70" s="171"/>
    </row>
  </sheetData>
  <sheetProtection sheet="1" objects="1" scenarios="1" formatCells="0" formatColumns="0" formatRows="0"/>
  <mergeCells count="4">
    <mergeCell ref="D2:D3"/>
    <mergeCell ref="T11:T12"/>
    <mergeCell ref="T16:U16"/>
    <mergeCell ref="T17:U17"/>
  </mergeCells>
  <phoneticPr fontId="1" type="noConversion"/>
  <dataValidations count="6">
    <dataValidation type="list" showInputMessage="1" showErrorMessage="1" sqref="B6">
      <formula1>Categories</formula1>
    </dataValidation>
    <dataValidation type="list" showInputMessage="1" showErrorMessage="1" sqref="B4">
      <formula1>Clubs</formula1>
    </dataValidation>
    <dataValidation type="list" showInputMessage="1" showErrorMessage="1" sqref="B5">
      <formula1>Tours</formula1>
    </dataValidation>
    <dataValidation type="list" showInputMessage="1" showErrorMessage="1" errorTitle="Διοργανωτής !" error="Παρακαλώ επιλέξτε από την Λίστα" sqref="B3">
      <formula1>Organizers</formula1>
    </dataValidation>
    <dataValidation type="list" showInputMessage="1" showErrorMessage="1" error="Επιλέξτε από την Λίστα" sqref="B11">
      <formula1>Referees</formula1>
    </dataValidation>
    <dataValidation type="list" allowBlank="1" showInputMessage="1" showErrorMessage="1" sqref="B14">
      <formula1>YesNo</formula1>
    </dataValidation>
  </dataValidations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92D050"/>
    <pageSetUpPr fitToPage="1"/>
  </sheetPr>
  <dimension ref="A1:L28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2.75"/>
  <cols>
    <col min="1" max="1" width="3.7109375" style="14" bestFit="1" customWidth="1"/>
    <col min="2" max="2" width="4.42578125" style="14" customWidth="1"/>
    <col min="3" max="3" width="7.7109375" style="14" customWidth="1"/>
    <col min="4" max="4" width="35.7109375" style="2" customWidth="1"/>
    <col min="5" max="5" width="6.85546875" style="425" bestFit="1" customWidth="1"/>
    <col min="6" max="6" width="20.7109375" style="17" customWidth="1"/>
    <col min="7" max="7" width="7.140625" style="14" bestFit="1" customWidth="1"/>
    <col min="8" max="8" width="15.7109375" style="2" customWidth="1"/>
    <col min="9" max="9" width="14.7109375" style="2" hidden="1" customWidth="1"/>
    <col min="10" max="10" width="6.85546875" style="567" hidden="1" customWidth="1"/>
    <col min="11" max="11" width="5.7109375" style="567" hidden="1" customWidth="1"/>
    <col min="12" max="12" width="26.5703125" style="569" hidden="1" customWidth="1"/>
    <col min="13" max="25" width="8.85546875" style="2"/>
    <col min="26" max="26" width="9.140625" style="2" customWidth="1"/>
    <col min="27" max="16384" width="9.140625" style="2"/>
  </cols>
  <sheetData>
    <row r="1" spans="1:12" s="5" customFormat="1" ht="19.5">
      <c r="A1" s="157" t="str">
        <f>Setup!$B$3&amp;", "&amp;Setup!$B$7&amp;", "&amp;Setup!$B$4&amp;", "&amp;DAY(Setup!$B$8)&amp;"/"&amp;MONTH(Setup!$B$8)&amp;"-"&amp;DAY(Setup!$B$9)&amp;"/"&amp;MONTH(Setup!$B$9)&amp;"/"&amp;YEAR(Setup!$B$9)</f>
        <v>ΣΤ' ΕΝΩΣΗ, Ε3 26η, ΣΑ ΤΡΙΠΟΛΗΣ, 30/6-1/7/2018</v>
      </c>
      <c r="B1" s="157"/>
      <c r="C1" s="158"/>
      <c r="D1" s="157"/>
      <c r="E1" s="424"/>
      <c r="F1" s="157"/>
      <c r="G1" s="157"/>
      <c r="H1" s="212" t="str">
        <f>Setup!$B$6&amp;" /md"</f>
        <v>Κ14 /md</v>
      </c>
      <c r="I1" s="212" t="str">
        <f>Setup!$B$6&amp;" /md"</f>
        <v>Κ14 /md</v>
      </c>
      <c r="J1" s="566"/>
      <c r="K1" s="566"/>
      <c r="L1" s="594"/>
    </row>
    <row r="2" spans="1:12" s="6" customFormat="1" ht="13.9" customHeight="1" thickBot="1">
      <c r="A2" s="210" t="s">
        <v>7</v>
      </c>
      <c r="B2" s="210" t="s">
        <v>14</v>
      </c>
      <c r="C2" s="402" t="s">
        <v>4</v>
      </c>
      <c r="D2" s="402" t="s">
        <v>3</v>
      </c>
      <c r="E2" s="570" t="s">
        <v>1236</v>
      </c>
      <c r="F2" s="402" t="s">
        <v>6</v>
      </c>
      <c r="G2" s="402" t="s">
        <v>38</v>
      </c>
      <c r="H2" s="211" t="s">
        <v>5</v>
      </c>
      <c r="I2" s="211" t="s">
        <v>404</v>
      </c>
      <c r="J2" s="487" t="s">
        <v>32</v>
      </c>
      <c r="K2" s="488" t="s">
        <v>39</v>
      </c>
      <c r="L2" s="594"/>
    </row>
    <row r="3" spans="1:12">
      <c r="A3" s="7">
        <v>1</v>
      </c>
      <c r="B3" s="355"/>
      <c r="C3" s="56">
        <v>26198</v>
      </c>
      <c r="D3" s="57" t="s">
        <v>1599</v>
      </c>
      <c r="E3" s="571">
        <v>37991</v>
      </c>
      <c r="F3" s="58" t="s">
        <v>1600</v>
      </c>
      <c r="G3" s="68">
        <v>124</v>
      </c>
      <c r="H3" s="59"/>
      <c r="I3" s="59"/>
      <c r="J3" s="487">
        <f t="shared" ref="J3:J18" si="0">IF(D3&gt;" ",G3+K3,0)</f>
        <v>124.00073546291374</v>
      </c>
      <c r="K3" s="339">
        <v>7.3546291374376185E-4</v>
      </c>
      <c r="L3" s="569" t="str">
        <f>TRIM(IF(LEN(D3)&lt;2,"",LEFT(D3,MIN(20,FIND(" ",D3)-1))&amp;MID(D3,FIND(" ",D3),2)&amp;" ("&amp;LEFT(F3,12)&amp;")"))</f>
        <v>ΛΑΜΠΡΟΠΟΥΛΟΥ Β (ΑΕΚ ΤΡΙΠΟΛΗΣ)</v>
      </c>
    </row>
    <row r="4" spans="1:12">
      <c r="A4" s="7">
        <v>2</v>
      </c>
      <c r="B4" s="355"/>
      <c r="C4" s="56">
        <v>37585</v>
      </c>
      <c r="D4" s="57" t="s">
        <v>1601</v>
      </c>
      <c r="E4" s="571">
        <v>38582</v>
      </c>
      <c r="F4" s="58" t="s">
        <v>1602</v>
      </c>
      <c r="G4" s="68">
        <v>98</v>
      </c>
      <c r="H4" s="59"/>
      <c r="I4" s="59"/>
      <c r="J4" s="487">
        <f t="shared" si="0"/>
        <v>98.002041547749911</v>
      </c>
      <c r="K4" s="339">
        <v>2.0415477499052866E-3</v>
      </c>
      <c r="L4" s="569" t="str">
        <f t="shared" ref="L4:L18" si="1">TRIM(IF(LEN(D4)&lt;2,"",LEFT(D4,MIN(20,FIND(" ",D4)-1))&amp;MID(D4,FIND(" ",D4),2)&amp;" ("&amp;LEFT(F4,12)&amp;")"))</f>
        <v>ΣΤΡΑΤΗ Γ (ΑΟΑ ΠΑΤΡΩΝ ()</v>
      </c>
    </row>
    <row r="5" spans="1:12">
      <c r="A5" s="7">
        <v>3</v>
      </c>
      <c r="B5" s="355"/>
      <c r="C5" s="56">
        <v>37337</v>
      </c>
      <c r="D5" s="57" t="s">
        <v>1603</v>
      </c>
      <c r="E5" s="571">
        <v>38225</v>
      </c>
      <c r="F5" s="58" t="s">
        <v>1604</v>
      </c>
      <c r="G5" s="68">
        <v>65.5</v>
      </c>
      <c r="H5" s="59"/>
      <c r="I5" s="59"/>
      <c r="J5" s="487">
        <f t="shared" si="0"/>
        <v>65.504403080544961</v>
      </c>
      <c r="K5" s="339">
        <v>4.4030805449619594E-3</v>
      </c>
      <c r="L5" s="569" t="str">
        <f t="shared" si="1"/>
        <v>ΔΕΛΗ Μ (ΡΗΓΑΣ ΑΟΑ ΑΡ)</v>
      </c>
    </row>
    <row r="6" spans="1:12">
      <c r="A6" s="7">
        <v>4</v>
      </c>
      <c r="B6" s="355"/>
      <c r="C6" s="56">
        <v>35985</v>
      </c>
      <c r="D6" s="57" t="s">
        <v>1605</v>
      </c>
      <c r="E6" s="571">
        <v>38415</v>
      </c>
      <c r="F6" s="58" t="s">
        <v>1606</v>
      </c>
      <c r="G6" s="68">
        <v>56.1</v>
      </c>
      <c r="H6" s="59"/>
      <c r="I6" s="59" t="s">
        <v>15</v>
      </c>
      <c r="J6" s="487">
        <f t="shared" si="0"/>
        <v>56.100791172222415</v>
      </c>
      <c r="K6" s="339">
        <v>7.9117222241149323E-4</v>
      </c>
      <c r="L6" s="569" t="str">
        <f t="shared" si="1"/>
        <v>ΖΟΥΓΡΑ Ι (ΖΑΚΥΝΘΙΝΟΣ Α)</v>
      </c>
    </row>
    <row r="7" spans="1:12">
      <c r="A7" s="7">
        <v>5</v>
      </c>
      <c r="B7" s="355"/>
      <c r="C7" s="56">
        <v>90169</v>
      </c>
      <c r="D7" s="57" t="s">
        <v>1622</v>
      </c>
      <c r="E7" s="571"/>
      <c r="F7" s="58" t="s">
        <v>1623</v>
      </c>
      <c r="G7" s="68">
        <v>53.6</v>
      </c>
      <c r="H7" s="59"/>
      <c r="I7" s="59"/>
      <c r="J7" s="487">
        <f t="shared" si="0"/>
        <v>53.602871802518649</v>
      </c>
      <c r="K7" s="339">
        <v>2.8718025186510116E-3</v>
      </c>
      <c r="L7" s="569" t="str">
        <f t="shared" si="1"/>
        <v>ΑΣΕΝΟΒΑ Γ (ΟΑ ΚΑΛΑΜΑΤΑΣ)</v>
      </c>
    </row>
    <row r="8" spans="1:12">
      <c r="A8" s="7">
        <v>6</v>
      </c>
      <c r="B8" s="355"/>
      <c r="C8" s="56">
        <v>33668</v>
      </c>
      <c r="D8" s="57" t="s">
        <v>1607</v>
      </c>
      <c r="E8" s="571">
        <v>38124</v>
      </c>
      <c r="F8" s="58" t="s">
        <v>1608</v>
      </c>
      <c r="G8" s="68">
        <v>45.5</v>
      </c>
      <c r="H8" s="69"/>
      <c r="I8" s="59"/>
      <c r="J8" s="487">
        <f t="shared" si="0"/>
        <v>45.500571671188837</v>
      </c>
      <c r="K8" s="339">
        <v>5.716711888385682E-4</v>
      </c>
      <c r="L8" s="569" t="str">
        <f t="shared" si="1"/>
        <v>ΚΑΛΤΕΖΙΩΤΗ Ε (ΣΑ ΤΡΙΠΟΛΗΣ )</v>
      </c>
    </row>
    <row r="9" spans="1:12">
      <c r="A9" s="7">
        <v>7</v>
      </c>
      <c r="B9" s="355"/>
      <c r="C9" s="56">
        <v>33355</v>
      </c>
      <c r="D9" s="57" t="s">
        <v>1609</v>
      </c>
      <c r="E9" s="571">
        <v>38324</v>
      </c>
      <c r="F9" s="58" t="s">
        <v>1600</v>
      </c>
      <c r="G9" s="68">
        <v>42.6</v>
      </c>
      <c r="H9" s="59"/>
      <c r="I9" s="59"/>
      <c r="J9" s="487">
        <f t="shared" si="0"/>
        <v>42.600673950239496</v>
      </c>
      <c r="K9" s="339">
        <v>6.7395023949707905E-4</v>
      </c>
      <c r="L9" s="569" t="str">
        <f t="shared" si="1"/>
        <v>ΒΟΥΔΟΥΡΗ Μ (ΑΕΚ ΤΡΙΠΟΛΗΣ)</v>
      </c>
    </row>
    <row r="10" spans="1:12">
      <c r="A10" s="7">
        <v>8</v>
      </c>
      <c r="B10" s="355"/>
      <c r="C10" s="56">
        <v>39327</v>
      </c>
      <c r="D10" s="57" t="s">
        <v>1610</v>
      </c>
      <c r="E10" s="571">
        <v>38419</v>
      </c>
      <c r="F10" s="58" t="s">
        <v>1608</v>
      </c>
      <c r="G10" s="68">
        <v>28.5</v>
      </c>
      <c r="H10" s="59"/>
      <c r="I10" s="59"/>
      <c r="J10" s="487">
        <f t="shared" si="0"/>
        <v>28.50096042078291</v>
      </c>
      <c r="K10" s="339">
        <v>9.6042078290864473E-4</v>
      </c>
      <c r="L10" s="569" t="str">
        <f t="shared" si="1"/>
        <v>ΜΠΟΥΖΟΥ Ε (ΣΑ ΤΡΙΠΟΛΗΣ )</v>
      </c>
    </row>
    <row r="11" spans="1:12">
      <c r="A11" s="7">
        <v>9</v>
      </c>
      <c r="B11" s="355"/>
      <c r="C11" s="56">
        <v>35595</v>
      </c>
      <c r="D11" s="57" t="s">
        <v>1611</v>
      </c>
      <c r="E11" s="571">
        <v>38755</v>
      </c>
      <c r="F11" s="58" t="s">
        <v>1602</v>
      </c>
      <c r="G11" s="68">
        <v>21.5</v>
      </c>
      <c r="H11" s="59"/>
      <c r="I11" s="59"/>
      <c r="J11" s="487">
        <f t="shared" si="0"/>
        <v>21.501151932451599</v>
      </c>
      <c r="K11" s="339">
        <v>1.151932451598413E-3</v>
      </c>
      <c r="L11" s="569" t="str">
        <f t="shared" si="1"/>
        <v>ΤΟΥΛΑ Μ (ΑΟΑ ΠΑΤΡΩΝ ()</v>
      </c>
    </row>
    <row r="12" spans="1:12">
      <c r="A12" s="7">
        <v>10</v>
      </c>
      <c r="B12" s="355"/>
      <c r="C12" s="56">
        <v>35515</v>
      </c>
      <c r="D12" s="57" t="s">
        <v>1612</v>
      </c>
      <c r="E12" s="571">
        <v>38743</v>
      </c>
      <c r="F12" s="58" t="s">
        <v>1602</v>
      </c>
      <c r="G12" s="68">
        <v>20.5</v>
      </c>
      <c r="H12" s="59"/>
      <c r="I12" s="59"/>
      <c r="J12" s="487">
        <f t="shared" si="0"/>
        <v>20.501504983380197</v>
      </c>
      <c r="K12" s="339">
        <v>1.5049833801987747E-3</v>
      </c>
      <c r="L12" s="569" t="str">
        <f t="shared" si="1"/>
        <v>ΚΟΤΙΝΗ Μ (ΑΟΑ ΠΑΤΡΩΝ ()</v>
      </c>
    </row>
    <row r="13" spans="1:12">
      <c r="A13" s="7">
        <v>11</v>
      </c>
      <c r="B13" s="355"/>
      <c r="C13" s="56">
        <v>38401</v>
      </c>
      <c r="D13" s="57" t="s">
        <v>1613</v>
      </c>
      <c r="E13" s="571">
        <v>39158</v>
      </c>
      <c r="F13" s="58" t="s">
        <v>1614</v>
      </c>
      <c r="G13" s="68">
        <v>20.399999999999999</v>
      </c>
      <c r="H13" s="59"/>
      <c r="I13" s="59"/>
      <c r="J13" s="487">
        <f t="shared" si="0"/>
        <v>20.403448675776271</v>
      </c>
      <c r="K13" s="339">
        <v>3.4486757762713658E-3</v>
      </c>
      <c r="L13" s="569" t="str">
        <f t="shared" si="1"/>
        <v>ΚΛΑΟΥΔΑΤΟΥ Δ (ΧΡΥΣΟΣ ΟΑ (Σ)</v>
      </c>
    </row>
    <row r="14" spans="1:12">
      <c r="A14" s="7">
        <v>12</v>
      </c>
      <c r="B14" s="355"/>
      <c r="C14" s="56">
        <v>38845</v>
      </c>
      <c r="D14" s="57" t="s">
        <v>1615</v>
      </c>
      <c r="E14" s="571">
        <v>38639</v>
      </c>
      <c r="F14" s="58" t="s">
        <v>1604</v>
      </c>
      <c r="G14" s="68">
        <v>18.899999999999999</v>
      </c>
      <c r="H14" s="59"/>
      <c r="I14" s="59"/>
      <c r="J14" s="487">
        <f t="shared" si="0"/>
        <v>18.902151184124207</v>
      </c>
      <c r="K14" s="339">
        <v>2.1511841242102549E-3</v>
      </c>
      <c r="L14" s="569" t="str">
        <f t="shared" si="1"/>
        <v>ΤΣΙΛΙΜΠΗ Δ (ΡΗΓΑΣ ΑΟΑ ΑΡ)</v>
      </c>
    </row>
    <row r="15" spans="1:12">
      <c r="A15" s="7">
        <v>13</v>
      </c>
      <c r="B15" s="355"/>
      <c r="C15" s="56">
        <v>40340</v>
      </c>
      <c r="D15" s="57" t="s">
        <v>1616</v>
      </c>
      <c r="E15" s="571">
        <v>38781</v>
      </c>
      <c r="F15" s="58" t="s">
        <v>1614</v>
      </c>
      <c r="G15" s="68">
        <v>18.3</v>
      </c>
      <c r="H15" s="59"/>
      <c r="I15" s="59"/>
      <c r="J15" s="487">
        <f t="shared" si="0"/>
        <v>18.301029475830628</v>
      </c>
      <c r="K15" s="339">
        <v>1.0294758306259989E-3</v>
      </c>
      <c r="L15" s="569" t="str">
        <f t="shared" si="1"/>
        <v>ΝΙΚΟΛΑΚΟΠΟΥΛΟΥ Α (ΧΡΥΣΟΣ ΟΑ (Σ)</v>
      </c>
    </row>
    <row r="16" spans="1:12">
      <c r="A16" s="7">
        <v>14</v>
      </c>
      <c r="B16" s="355"/>
      <c r="C16" s="56">
        <v>34396</v>
      </c>
      <c r="D16" s="57" t="s">
        <v>1617</v>
      </c>
      <c r="E16" s="571">
        <v>38373</v>
      </c>
      <c r="F16" s="58" t="s">
        <v>1608</v>
      </c>
      <c r="G16" s="68">
        <v>18</v>
      </c>
      <c r="H16" s="59"/>
      <c r="I16" s="59"/>
      <c r="J16" s="487">
        <f t="shared" si="0"/>
        <v>18.003400898329552</v>
      </c>
      <c r="K16" s="339">
        <v>3.4008983295511887E-3</v>
      </c>
      <c r="L16" s="569" t="str">
        <f t="shared" si="1"/>
        <v>ΜΗΤΡΟΠΟΥΛΟΥ Α (ΣΑ ΤΡΙΠΟΛΗΣ )</v>
      </c>
    </row>
    <row r="17" spans="1:12">
      <c r="A17" s="7">
        <v>15</v>
      </c>
      <c r="B17" s="355"/>
      <c r="C17" s="56">
        <v>38912</v>
      </c>
      <c r="D17" s="57" t="s">
        <v>1618</v>
      </c>
      <c r="E17" s="571">
        <v>38834</v>
      </c>
      <c r="F17" s="58" t="s">
        <v>1619</v>
      </c>
      <c r="G17" s="68">
        <v>13.9</v>
      </c>
      <c r="H17" s="59"/>
      <c r="I17" s="59"/>
      <c r="J17" s="487">
        <f t="shared" si="0"/>
        <v>13.90026881108399</v>
      </c>
      <c r="K17" s="339">
        <v>2.688110839890369E-4</v>
      </c>
      <c r="L17" s="569" t="str">
        <f t="shared" si="1"/>
        <v>ΖΩΓΡΑΦΟΥ Α (ΟΑ ΚΟΡΙΝΘΟΥ )</v>
      </c>
    </row>
    <row r="18" spans="1:12">
      <c r="A18" s="7">
        <v>16</v>
      </c>
      <c r="B18" s="355"/>
      <c r="C18" s="56">
        <v>40747</v>
      </c>
      <c r="D18" s="57" t="s">
        <v>1620</v>
      </c>
      <c r="E18" s="571">
        <v>38516</v>
      </c>
      <c r="F18" s="58" t="s">
        <v>1619</v>
      </c>
      <c r="G18" s="68">
        <v>7.5</v>
      </c>
      <c r="H18" s="59"/>
      <c r="I18" s="59"/>
      <c r="J18" s="487">
        <f t="shared" si="0"/>
        <v>7.5002043156479976</v>
      </c>
      <c r="K18" s="339">
        <v>2.0431564799723142E-4</v>
      </c>
      <c r="L18" s="569" t="str">
        <f t="shared" si="1"/>
        <v>ΤΟΥΜΠΑΝΙΑΡΗ Μ (ΟΑ ΚΟΡΙΝΘΟΥ )</v>
      </c>
    </row>
    <row r="19" spans="1:12">
      <c r="A19" s="8"/>
      <c r="B19" s="8"/>
      <c r="C19" s="9"/>
      <c r="D19" s="10"/>
      <c r="E19" s="219"/>
      <c r="F19" s="11"/>
      <c r="G19" s="8"/>
      <c r="H19" s="12"/>
      <c r="I19" s="207"/>
      <c r="J19" s="568"/>
    </row>
    <row r="20" spans="1:12">
      <c r="A20" s="8"/>
      <c r="H20" s="209" t="s">
        <v>436</v>
      </c>
      <c r="J20" s="568"/>
    </row>
    <row r="21" spans="1:12">
      <c r="A21" s="8"/>
      <c r="H21" s="207" t="str">
        <f>Setup!$B$11</f>
        <v>ΚΑΛΟΓΡΗ Σ</v>
      </c>
      <c r="I21" s="15"/>
      <c r="J21" s="568"/>
    </row>
    <row r="22" spans="1:12">
      <c r="A22" s="8"/>
      <c r="B22" s="642" t="s">
        <v>34</v>
      </c>
      <c r="C22" s="643"/>
      <c r="D22" s="643"/>
      <c r="E22" s="644"/>
      <c r="F22" s="14"/>
      <c r="H22" s="11"/>
      <c r="I22" s="11"/>
      <c r="J22" s="568"/>
    </row>
    <row r="23" spans="1:12">
      <c r="A23" s="8"/>
      <c r="B23" s="62" t="s">
        <v>7</v>
      </c>
      <c r="C23" s="70" t="s">
        <v>4</v>
      </c>
      <c r="D23" s="13" t="s">
        <v>3</v>
      </c>
      <c r="E23" s="62" t="s">
        <v>33</v>
      </c>
      <c r="F23" s="14"/>
      <c r="H23" s="11"/>
      <c r="I23" s="11"/>
      <c r="J23" s="568"/>
    </row>
    <row r="24" spans="1:12">
      <c r="B24" s="16">
        <v>1</v>
      </c>
      <c r="C24" s="60">
        <v>38914</v>
      </c>
      <c r="D24" s="61" t="s">
        <v>1621</v>
      </c>
      <c r="E24" s="484" t="s">
        <v>1135</v>
      </c>
      <c r="F24" s="14"/>
    </row>
    <row r="25" spans="1:12">
      <c r="B25" s="16">
        <v>2</v>
      </c>
      <c r="C25" s="60"/>
      <c r="D25" s="61"/>
      <c r="E25" s="484"/>
      <c r="F25" s="14"/>
    </row>
    <row r="26" spans="1:12">
      <c r="B26" s="7">
        <v>3</v>
      </c>
      <c r="C26" s="55"/>
      <c r="D26" s="59"/>
      <c r="E26" s="355"/>
      <c r="F26" s="14"/>
    </row>
    <row r="27" spans="1:12">
      <c r="B27" s="7">
        <v>4</v>
      </c>
      <c r="C27" s="55"/>
      <c r="D27" s="59"/>
      <c r="E27" s="355"/>
      <c r="F27" s="14"/>
    </row>
    <row r="28" spans="1:12">
      <c r="B28" s="7">
        <v>5</v>
      </c>
      <c r="C28" s="55"/>
      <c r="D28" s="59"/>
      <c r="E28" s="355"/>
      <c r="F28" s="14"/>
    </row>
  </sheetData>
  <sheetProtection sheet="1" objects="1" scenarios="1" formatCells="0" formatColumns="0" formatRows="0"/>
  <sortState ref="B3:K18">
    <sortCondition descending="1" ref="J3:J18"/>
  </sortState>
  <mergeCells count="1">
    <mergeCell ref="B22:E22"/>
  </mergeCells>
  <phoneticPr fontId="1" type="noConversion"/>
  <conditionalFormatting sqref="G3:G18">
    <cfRule type="cellIs" dxfId="13" priority="3" stopIfTrue="1" operator="equal">
      <formula>"QA"</formula>
    </cfRule>
    <cfRule type="cellIs" dxfId="12" priority="4" stopIfTrue="1" operator="equal">
      <formula>"DA"</formula>
    </cfRule>
  </conditionalFormatting>
  <conditionalFormatting sqref="D3:E18">
    <cfRule type="expression" dxfId="11" priority="2" stopIfTrue="1">
      <formula>AND(#REF!&lt;9,#REF!&gt;0)</formula>
    </cfRule>
  </conditionalFormatting>
  <dataValidations count="2">
    <dataValidation type="list" showInputMessage="1" showErrorMessage="1" sqref="B3:B18">
      <formula1>Origin</formula1>
    </dataValidation>
    <dataValidation type="list" allowBlank="1" showInputMessage="1" showErrorMessage="1" sqref="E24:E28">
      <formula1>YesNo</formula1>
    </dataValidation>
  </dataValidations>
  <printOptions horizontalCentered="1"/>
  <pageMargins left="0.39370078740157483" right="0.39370078740157483" top="0.39370078740157483" bottom="0.78740157480314965" header="0.51181102362204722" footer="0.51181102362204722"/>
  <pageSetup paperSize="9" orientation="landscape" r:id="rId1"/>
  <headerFooter alignWithMargins="0">
    <oddFooter>&amp;R&amp;F&amp;[ / &amp;D&amp;[ &amp;T</oddFooter>
  </headerFooter>
  <legacyDrawing r:id="rId2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expression" priority="1" id="{0AE87CC3-0E88-4029-BEA3-1E0090EA418E}">
            <xm:f>(YEAR(Setup!$B$8)-YEAR(INDIRECT("E"&amp;ROW()))) &gt; Setup!$B$13</xm:f>
            <x14:dxf>
              <font>
                <b/>
                <i val="0"/>
                <color rgb="FFFF0000"/>
              </font>
            </x14:dxf>
          </x14:cfRule>
          <xm:sqref>E3:E18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AD48"/>
  <sheetViews>
    <sheetView showGridLines="0" showZeros="0" tabSelected="1" workbookViewId="0">
      <pane ySplit="1" topLeftCell="A2" activePane="bottomLeft" state="frozen"/>
      <selection pane="bottomLeft" activeCell="U14" sqref="U14"/>
    </sheetView>
  </sheetViews>
  <sheetFormatPr defaultColWidth="5.140625" defaultRowHeight="10.5"/>
  <cols>
    <col min="1" max="1" width="2.7109375" style="19" customWidth="1"/>
    <col min="2" max="2" width="2.7109375" style="19" hidden="1" customWidth="1"/>
    <col min="3" max="3" width="7" style="20" hidden="1" customWidth="1"/>
    <col min="4" max="4" width="5.85546875" style="21" hidden="1" customWidth="1"/>
    <col min="5" max="5" width="5.42578125" style="21" hidden="1" customWidth="1"/>
    <col min="6" max="6" width="3" style="19" customWidth="1"/>
    <col min="7" max="7" width="3.7109375" style="20" bestFit="1" customWidth="1"/>
    <col min="8" max="8" width="5.7109375" style="63" customWidth="1"/>
    <col min="9" max="9" width="5.7109375" style="22" customWidth="1"/>
    <col min="10" max="10" width="30.7109375" style="19" customWidth="1"/>
    <col min="11" max="11" width="14.7109375" style="19" hidden="1" customWidth="1"/>
    <col min="12" max="12" width="20.7109375" style="19" customWidth="1"/>
    <col min="13" max="13" width="1.42578125" style="33" bestFit="1" customWidth="1"/>
    <col min="14" max="14" width="5.28515625" style="22" hidden="1" customWidth="1"/>
    <col min="15" max="15" width="15.7109375" style="19" customWidth="1"/>
    <col min="16" max="16" width="1.42578125" style="32" bestFit="1" customWidth="1"/>
    <col min="17" max="17" width="5.28515625" style="19" hidden="1" customWidth="1"/>
    <col min="18" max="18" width="14.7109375" style="19" customWidth="1"/>
    <col min="19" max="19" width="1.42578125" style="32" bestFit="1" customWidth="1"/>
    <col min="20" max="20" width="5.7109375" style="19" hidden="1" customWidth="1"/>
    <col min="21" max="21" width="14.7109375" style="36" customWidth="1"/>
    <col min="22" max="22" width="9.140625" style="36" customWidth="1"/>
    <col min="23" max="23" width="5.85546875" style="19" bestFit="1" customWidth="1"/>
    <col min="24" max="24" width="3.42578125" style="19" bestFit="1" customWidth="1"/>
    <col min="25" max="25" width="9.140625" style="19" customWidth="1"/>
    <col min="26" max="26" width="5.28515625" style="19" customWidth="1"/>
    <col min="27" max="27" width="6.85546875" style="622" hidden="1" customWidth="1"/>
    <col min="28" max="62" width="9.140625" style="19" customWidth="1"/>
    <col min="63" max="16384" width="5.140625" style="19"/>
  </cols>
  <sheetData>
    <row r="1" spans="1:30" s="18" customFormat="1" ht="18">
      <c r="A1" s="618" t="str">
        <f>Setup!$B$3&amp;", "&amp;Setup!$B$7&amp;", "&amp;Setup!$B$4&amp;", "&amp;DAY(Setup!$B$8)&amp;"/"&amp;MONTH(Setup!$B$8)&amp;"-"&amp;DAY(Setup!$B$9)&amp;"/"&amp;MONTH(Setup!$B$9)&amp;"/"&amp;YEAR(Setup!$B$9)</f>
        <v>ΣΤ' ΕΝΩΣΗ, Ε3 26η, ΣΑ ΤΡΙΠΟΛΗΣ, 30/6-1/7/2018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114"/>
      <c r="T1" s="114"/>
      <c r="U1" s="115" t="str">
        <f>Setup!B6</f>
        <v>Κ14</v>
      </c>
      <c r="V1" s="597" t="str">
        <f>"bye: "&amp;COUNTIF(J5:J20,"bye")</f>
        <v>bye: 0</v>
      </c>
      <c r="W1" s="598" t="s">
        <v>1534</v>
      </c>
      <c r="X1" s="36"/>
      <c r="AA1" s="622"/>
    </row>
    <row r="2" spans="1:30" s="203" customFormat="1" ht="11.25">
      <c r="A2" s="301"/>
      <c r="B2" s="486">
        <f>Setup!$B$18</f>
        <v>0</v>
      </c>
      <c r="C2" s="201"/>
      <c r="D2" s="202"/>
      <c r="E2" s="202"/>
      <c r="G2" s="204"/>
      <c r="H2" s="205"/>
      <c r="I2" s="564" t="str">
        <f ca="1">"αλλαγές: "&amp;TEXT(HOUR(NOW()),"00")&amp;":"&amp;TEXT(MINUTE(NOW()),"00")&amp;", "&amp;DAY(TODAY())&amp;"/"&amp;MONTH(TODAY())&amp;"/"&amp;YEAR(TODAY())</f>
        <v>αλλαγές: 03:42, 2/7/2018</v>
      </c>
      <c r="J2" s="199"/>
      <c r="K2" s="204"/>
      <c r="L2" s="204"/>
      <c r="M2" s="204"/>
      <c r="N2" s="206"/>
      <c r="O2" s="204"/>
      <c r="P2" s="204"/>
      <c r="Q2" s="206"/>
      <c r="R2" s="204"/>
      <c r="S2" s="204"/>
      <c r="T2" s="206"/>
      <c r="U2" s="204"/>
      <c r="V2" s="321"/>
      <c r="AA2" s="622"/>
      <c r="AD2" s="322"/>
    </row>
    <row r="3" spans="1:30">
      <c r="A3" s="302"/>
      <c r="I3" s="20"/>
      <c r="J3" s="645">
        <v>16</v>
      </c>
      <c r="K3" s="645"/>
      <c r="L3" s="645"/>
      <c r="M3" s="23"/>
      <c r="N3" s="200"/>
      <c r="O3" s="200">
        <v>8</v>
      </c>
      <c r="P3" s="23"/>
      <c r="Q3" s="200"/>
      <c r="R3" s="200">
        <v>4</v>
      </c>
      <c r="S3" s="23"/>
      <c r="T3" s="200"/>
      <c r="U3" s="24">
        <v>2</v>
      </c>
      <c r="V3" s="24"/>
      <c r="AA3" s="622" t="s">
        <v>1562</v>
      </c>
      <c r="AD3" s="21"/>
    </row>
    <row r="4" spans="1:30" s="20" customFormat="1">
      <c r="A4" s="25" t="s">
        <v>7</v>
      </c>
      <c r="B4" s="26"/>
      <c r="C4" s="27" t="s">
        <v>18</v>
      </c>
      <c r="D4" s="27" t="s">
        <v>25</v>
      </c>
      <c r="E4" s="27" t="s">
        <v>24</v>
      </c>
      <c r="F4" s="25" t="s">
        <v>14</v>
      </c>
      <c r="G4" s="25" t="s">
        <v>8</v>
      </c>
      <c r="H4" s="64" t="s">
        <v>35</v>
      </c>
      <c r="I4" s="25" t="s">
        <v>4</v>
      </c>
      <c r="J4" s="28" t="s">
        <v>3</v>
      </c>
      <c r="K4" s="27" t="s">
        <v>23</v>
      </c>
      <c r="L4" s="28" t="s">
        <v>6</v>
      </c>
      <c r="M4" s="29"/>
      <c r="N4" s="4"/>
      <c r="P4" s="30"/>
      <c r="S4" s="30"/>
      <c r="U4" s="3"/>
      <c r="V4" s="3"/>
      <c r="AA4" s="623">
        <f>COUNTIF(AA5:AA20,2)</f>
        <v>2</v>
      </c>
      <c r="AD4" s="21"/>
    </row>
    <row r="5" spans="1:30" ht="12" customHeight="1">
      <c r="A5" s="116">
        <v>1</v>
      </c>
      <c r="B5" s="117">
        <v>1</v>
      </c>
      <c r="C5" s="118"/>
      <c r="D5" s="119"/>
      <c r="E5" s="118">
        <v>0</v>
      </c>
      <c r="F5" s="120">
        <f>IF(NOT($G5="-"),VLOOKUP($G5,ALMD!$A$3:$H$18,2,FALSE),"")</f>
        <v>0</v>
      </c>
      <c r="G5" s="120">
        <f>VLOOKUP($B5,Setup!$G$12:$H$27,2,FALSE)</f>
        <v>1</v>
      </c>
      <c r="H5" s="479">
        <f>IF($I5&gt;0,VLOOKUP($G5,ALMD!$A$3:$H$18,7,FALSE),0)</f>
        <v>124</v>
      </c>
      <c r="I5" s="208">
        <f>IF(Setup!$B$24="",0,IF($G5&gt;0,VLOOKUP($G5,ALMD!$A$3:$H$18,3,FALSE),0))</f>
        <v>26198</v>
      </c>
      <c r="J5" s="616" t="str">
        <f>IF($I5&gt;0,VLOOKUP($I5,ALMD!$C$3:$H$18,2,FALSE),"bye")</f>
        <v>ΛΑΜΠΡΟΠΟΥΛΟΥ ΒΑΣΙΛΙΚΗ</v>
      </c>
      <c r="K5" s="324" t="str">
        <f>IF(NOT(I5&gt;0),"",LEFT(J5,MIN(15,FIND(" ",J5)-1))&amp;MID(J5,FIND(" ",J5),2))</f>
        <v>ΛΑΜΠΡΟΠΟΥΛΟΥ Β</v>
      </c>
      <c r="L5" s="617" t="str">
        <f>IF($I5&gt;0,VLOOKUP($I5,ALMD!$C$3:$H$18,4,FALSE),"")</f>
        <v>ΑΕΚ ΤΡΙΠΟΛΗΣ (ΣΤ)</v>
      </c>
      <c r="M5" s="40">
        <v>1</v>
      </c>
      <c r="N5" s="41">
        <f>IF(OR(M5=1,M5=2),IF(M5=1,I5,I6),"")</f>
        <v>26198</v>
      </c>
      <c r="O5" s="155" t="str">
        <f>IF(OR(M5=1,M5=2),IF(M5=1,K5,K6),"")</f>
        <v>ΛΑΜΠΡΟΠΟΥΛΟΥ Β</v>
      </c>
      <c r="P5" s="42"/>
      <c r="Q5" s="43"/>
      <c r="R5" s="43"/>
      <c r="S5" s="44"/>
      <c r="T5" s="45"/>
      <c r="U5" s="43"/>
      <c r="AA5" s="622">
        <f>COUNTIF(L5:L6,L5)</f>
        <v>1</v>
      </c>
      <c r="AD5" s="21"/>
    </row>
    <row r="6" spans="1:30" ht="12" customHeight="1">
      <c r="A6" s="121">
        <v>2</v>
      </c>
      <c r="B6" s="122">
        <f>1-D6+4</f>
        <v>5</v>
      </c>
      <c r="C6" s="123">
        <v>1</v>
      </c>
      <c r="D6" s="124">
        <f>E6</f>
        <v>0</v>
      </c>
      <c r="E6" s="123">
        <f>IF($B$2&gt;=C6,1,0)</f>
        <v>0</v>
      </c>
      <c r="F6" s="125">
        <f>IF(NOT($G6="-"),VLOOKUP($G6,ALMD!$A$3:$H$18,2,FALSE),"")</f>
        <v>0</v>
      </c>
      <c r="G6" s="125">
        <f>IF($B$2&gt;=C6,"-",VLOOKUP($B6,Setup!$G$12:$H$27,2,FALSE))</f>
        <v>14</v>
      </c>
      <c r="H6" s="480">
        <f>IF($I6&gt;0,VLOOKUP($G6,ALMD!$A$3:$H$18,7,FALSE),0)</f>
        <v>18</v>
      </c>
      <c r="I6" s="126">
        <f>IF(Setup!$B$24="",0,IF(NOT($G6="-"),VLOOKUP($G6,ALMD!$A$3:$H$18,3,FALSE),0))</f>
        <v>34396</v>
      </c>
      <c r="J6" s="127" t="str">
        <f>IF($I6&gt;0,VLOOKUP($I6,ALMD!$C$3:$H$18,2,FALSE),"bye")</f>
        <v>ΜΗΤΡΟΠΟΥΛΟΥ ΑΘΑΝΑΣΙΑ</v>
      </c>
      <c r="K6" s="325" t="str">
        <f t="shared" ref="K6:K20" si="0">IF(NOT(I6&gt;0),"",LEFT(J6,MIN(15,FIND(" ",J6)-1))&amp;MID(J6,FIND(" ",J6),2))</f>
        <v>ΜΗΤΡΟΠΟΥΛΟΥ Α</v>
      </c>
      <c r="L6" s="317" t="str">
        <f>IF($I6&gt;0,VLOOKUP($I6,ALMD!$C$3:$H$18,4,FALSE),"")</f>
        <v>ΣΑ ΤΡΙΠΟΛΗΣ (ΣΤ)</v>
      </c>
      <c r="M6" s="46"/>
      <c r="N6" s="47"/>
      <c r="O6" s="48" t="s">
        <v>1647</v>
      </c>
      <c r="P6" s="40">
        <v>1</v>
      </c>
      <c r="Q6" s="41">
        <f>IF(OR(P6=1,P6=2),IF(P6=1,N5,N7),"")</f>
        <v>26198</v>
      </c>
      <c r="R6" s="155" t="str">
        <f>IF(OR(P6=1,P6=2),IF(OR(AND(O6="",I5&gt;0,I6&gt;0),AND(O8="",I7&gt;0,I8&gt;0)),"* αποτέλεσμα! *",IF(P6=1,O5,O7)),"")</f>
        <v>ΛΑΜΠΡΟΠΟΥΛΟΥ Β</v>
      </c>
      <c r="S6" s="42"/>
      <c r="T6" s="43"/>
      <c r="U6" s="43"/>
      <c r="AA6" s="622">
        <f>COUNTIF(L5:L6,L6)</f>
        <v>1</v>
      </c>
    </row>
    <row r="7" spans="1:30" ht="12" customHeight="1">
      <c r="A7" s="128">
        <v>3</v>
      </c>
      <c r="B7" s="122">
        <f>2-D7+4</f>
        <v>6</v>
      </c>
      <c r="C7" s="129"/>
      <c r="D7" s="124">
        <f t="shared" ref="D7:D20" si="1">D6+E7</f>
        <v>0</v>
      </c>
      <c r="E7" s="130">
        <v>0</v>
      </c>
      <c r="F7" s="131">
        <f>IF(NOT($G7="-"),VLOOKUP($G7,ALMD!$A$3:$H$18,2,FALSE),"")</f>
        <v>0</v>
      </c>
      <c r="G7" s="131">
        <f>VLOOKUP($B7,Setup!$G$12:$H$27,2,FALSE)</f>
        <v>16</v>
      </c>
      <c r="H7" s="481">
        <f>IF($I7&gt;0,VLOOKUP($G7,ALMD!$A$3:$H$18,7,FALSE),0)</f>
        <v>7.5</v>
      </c>
      <c r="I7" s="132">
        <f>IF(Setup!$B$24="",0,IF($G7&gt;0,VLOOKUP($G7,ALMD!$A$3:$H$18,3,FALSE),0))</f>
        <v>40747</v>
      </c>
      <c r="J7" s="133" t="str">
        <f>IF($I7&gt;0,VLOOKUP($I7,ALMD!$C$3:$H$18,2,FALSE),"bye")</f>
        <v>ΤΟΥΜΠΑΝΙΑΡΗ ΜΑΡΙΑ</v>
      </c>
      <c r="K7" s="326" t="str">
        <f t="shared" si="0"/>
        <v>ΤΟΥΜΠΑΝΙΑΡΗ Μ</v>
      </c>
      <c r="L7" s="318" t="str">
        <f>IF($I7&gt;0,VLOOKUP($I7,ALMD!$C$3:$H$18,4,FALSE),"")</f>
        <v>ΟΑ ΚΟΡΙΝΘΟΥ (ΣΤ)</v>
      </c>
      <c r="M7" s="40">
        <v>2</v>
      </c>
      <c r="N7" s="41">
        <f>IF(OR(M7=1,M7=2),IF(M7=1,I7,I8),"")</f>
        <v>38912</v>
      </c>
      <c r="O7" s="155" t="str">
        <f>IF(OR(M7=1,M7=2),IF(M7=1,K7,K8),"")</f>
        <v>ΖΩΓΡΑΦΟΥ Α</v>
      </c>
      <c r="P7" s="46"/>
      <c r="Q7" s="47"/>
      <c r="R7" s="48" t="s">
        <v>1653</v>
      </c>
      <c r="S7" s="42"/>
      <c r="T7" s="43"/>
      <c r="U7" s="43"/>
      <c r="AA7" s="622">
        <f>COUNTIF(L7:L8,L7)</f>
        <v>2</v>
      </c>
    </row>
    <row r="8" spans="1:30" ht="12" customHeight="1">
      <c r="A8" s="134">
        <v>4</v>
      </c>
      <c r="B8" s="122">
        <f>3-D8+4</f>
        <v>7</v>
      </c>
      <c r="C8" s="123">
        <v>7</v>
      </c>
      <c r="D8" s="124">
        <f t="shared" si="1"/>
        <v>0</v>
      </c>
      <c r="E8" s="123">
        <f>IF($B$2&gt;=C8,1,0)</f>
        <v>0</v>
      </c>
      <c r="F8" s="135">
        <f>IF(NOT($G8="-"),VLOOKUP($G8,ALMD!$A$3:$H$18,2,FALSE),"")</f>
        <v>0</v>
      </c>
      <c r="G8" s="135">
        <f>IF($B$2&gt;=C8,"-",VLOOKUP($B8,Setup!$G$12:$H$27,2,FALSE))</f>
        <v>15</v>
      </c>
      <c r="H8" s="482">
        <f>IF($I8&gt;0,VLOOKUP($G8,ALMD!$A$3:$H$18,7,FALSE),0)</f>
        <v>13.9</v>
      </c>
      <c r="I8" s="136">
        <f>IF(Setup!$B$24="",0,IF(NOT($G8="-"),VLOOKUP($G8,ALMD!$A$3:$H$18,3,FALSE),0))</f>
        <v>38912</v>
      </c>
      <c r="J8" s="137" t="str">
        <f>IF($I8&gt;0,VLOOKUP($I8,ALMD!$C$3:$H$18,2,FALSE),"bye")</f>
        <v>ΖΩΓΡΑΦΟΥ ΑΡΙΑΔΝΗ</v>
      </c>
      <c r="K8" s="327" t="str">
        <f t="shared" si="0"/>
        <v>ΖΩΓΡΑΦΟΥ Α</v>
      </c>
      <c r="L8" s="319" t="str">
        <f>IF($I8&gt;0,VLOOKUP($I8,ALMD!$C$3:$H$18,4,FALSE),"")</f>
        <v>ΟΑ ΚΟΡΙΝΘΟΥ (ΣΤ)</v>
      </c>
      <c r="M8" s="46"/>
      <c r="N8" s="43"/>
      <c r="O8" s="45" t="s">
        <v>1650</v>
      </c>
      <c r="P8" s="42"/>
      <c r="Q8" s="43"/>
      <c r="R8" s="49"/>
      <c r="S8" s="50">
        <v>1</v>
      </c>
      <c r="T8" s="41">
        <f>IF(OR(S8=1,S8=2),IF(S8=1,Q6,Q10),"")</f>
        <v>26198</v>
      </c>
      <c r="U8" s="155" t="str">
        <f>IF(OR(S8=1,S8=2),IF(OR(AND(R7="",N5&gt;0,N7&gt;0),AND(R11="",N9&gt;0,N11&gt;0)),"* αποτέλεσμα! *",IF(S8=1,R6,R10)),"")</f>
        <v>ΛΑΜΠΡΟΠΟΥΛΟΥ Β</v>
      </c>
      <c r="AA8" s="622">
        <f>COUNTIF(L7:L8,L8)</f>
        <v>2</v>
      </c>
    </row>
    <row r="9" spans="1:30" ht="12" customHeight="1">
      <c r="A9" s="116">
        <v>5</v>
      </c>
      <c r="B9" s="117">
        <f>VALUE(Setup!E2)</f>
        <v>3</v>
      </c>
      <c r="C9" s="129"/>
      <c r="D9" s="124">
        <f t="shared" si="1"/>
        <v>0</v>
      </c>
      <c r="E9" s="130">
        <v>0</v>
      </c>
      <c r="F9" s="120">
        <f>IF(NOT($G9="-"),VLOOKUP($G9,ALMD!$A$3:$H$18,2,FALSE),"")</f>
        <v>0</v>
      </c>
      <c r="G9" s="120">
        <f>VLOOKUP($B9,Setup!$G$12:$H$27,2,FALSE)</f>
        <v>3</v>
      </c>
      <c r="H9" s="479">
        <f>IF($I9&gt;0,VLOOKUP($G9,ALMD!$A$3:$H$18,7,FALSE),0)</f>
        <v>65.5</v>
      </c>
      <c r="I9" s="208">
        <f>IF(Setup!$B$24="",0,IF($G9&gt;0,VLOOKUP($G9,ALMD!$A$3:$H$18,3,FALSE),0))</f>
        <v>37337</v>
      </c>
      <c r="J9" s="616" t="str">
        <f>IF($I9&gt;0,VLOOKUP($I9,ALMD!$C$3:$H$18,2,FALSE),"bye")</f>
        <v>ΔΕΛΗ ΜΑΡΙΑ</v>
      </c>
      <c r="K9" s="324" t="str">
        <f t="shared" si="0"/>
        <v>ΔΕΛΗ Μ</v>
      </c>
      <c r="L9" s="617" t="str">
        <f>IF($I9&gt;0,VLOOKUP($I9,ALMD!$C$3:$H$18,4,FALSE),"")</f>
        <v>ΡΗΓΑΣ ΑΟΑ ΑΡΓΟΛΙΔΑΣ (ΣΤ)</v>
      </c>
      <c r="M9" s="51">
        <v>1</v>
      </c>
      <c r="N9" s="41">
        <f>IF(OR(M9=1,M9=2),IF(M9=1,I9,I10),"")</f>
        <v>37337</v>
      </c>
      <c r="O9" s="155" t="str">
        <f>IF(OR(M9=1,M9=2),IF(M9=1,K9,K10),"")</f>
        <v>ΔΕΛΗ Μ</v>
      </c>
      <c r="P9" s="42"/>
      <c r="Q9" s="43"/>
      <c r="R9" s="49"/>
      <c r="S9" s="42"/>
      <c r="T9" s="43"/>
      <c r="U9" s="48" t="s">
        <v>1656</v>
      </c>
      <c r="AA9" s="622">
        <f>COUNTIF(L9:L10,L9)</f>
        <v>1</v>
      </c>
    </row>
    <row r="10" spans="1:30" ht="12" customHeight="1">
      <c r="A10" s="121">
        <v>6</v>
      </c>
      <c r="B10" s="122">
        <f>4-D10+4</f>
        <v>8</v>
      </c>
      <c r="C10" s="138">
        <f>IF(Setup!E2=3,3,4)</f>
        <v>3</v>
      </c>
      <c r="D10" s="124">
        <f t="shared" si="1"/>
        <v>0</v>
      </c>
      <c r="E10" s="123">
        <f>IF($B$2&gt;=C10,1,0)</f>
        <v>0</v>
      </c>
      <c r="F10" s="125">
        <f>IF(NOT($G10="-"),VLOOKUP($G10,ALMD!$A$3:$H$18,2,FALSE),"")</f>
        <v>0</v>
      </c>
      <c r="G10" s="125">
        <f>IF($B$2&gt;=C10,"-",VLOOKUP($B10,Setup!$G$12:$H$27,2,FALSE))</f>
        <v>11</v>
      </c>
      <c r="H10" s="480">
        <f>IF($I10&gt;0,VLOOKUP($G10,ALMD!$A$3:$H$18,7,FALSE),0)</f>
        <v>20.399999999999999</v>
      </c>
      <c r="I10" s="126">
        <f>IF(Setup!$B$24="",0,IF(NOT($G10="-"),VLOOKUP($G10,ALMD!$A$3:$H$18,3,FALSE),0))</f>
        <v>38401</v>
      </c>
      <c r="J10" s="127" t="str">
        <f>IF($I10&gt;0,VLOOKUP($I10,ALMD!$C$3:$H$18,2,FALSE),"bye")</f>
        <v>ΚΛΑΟΥΔΑΤΟΥ ΔΑΝΑΗ</v>
      </c>
      <c r="K10" s="325" t="str">
        <f t="shared" si="0"/>
        <v>ΚΛΑΟΥΔΑΤΟΥ Δ</v>
      </c>
      <c r="L10" s="317" t="str">
        <f>IF($I10&gt;0,VLOOKUP($I10,ALMD!$C$3:$H$18,4,FALSE),"")</f>
        <v>ΧΡΥΣΟΣ ΟΑ (ΣΤ)</v>
      </c>
      <c r="M10" s="46"/>
      <c r="N10" s="47"/>
      <c r="O10" s="48" t="s">
        <v>1649</v>
      </c>
      <c r="P10" s="40">
        <v>1</v>
      </c>
      <c r="Q10" s="41">
        <f>IF(OR(P10=1,P10=2),IF(P10=1,N9,N11),"")</f>
        <v>37337</v>
      </c>
      <c r="R10" s="155" t="str">
        <f>IF(OR(P10=1,P10=2),IF(OR(AND(O10="",I9&gt;0,I10&gt;0),AND(O12="",I11&gt;0,I12&gt;0)),"* αποτέλεσμα! *",IF(P10=1,O9,O11)),"")</f>
        <v>ΔΕΛΗ Μ</v>
      </c>
      <c r="S10" s="52"/>
      <c r="T10" s="43"/>
      <c r="U10" s="49"/>
      <c r="AA10" s="622">
        <f>COUNTIF(L9:L10,L10)</f>
        <v>1</v>
      </c>
    </row>
    <row r="11" spans="1:30" ht="12" customHeight="1">
      <c r="A11" s="128">
        <v>7</v>
      </c>
      <c r="B11" s="122">
        <f>5-D11+4</f>
        <v>9</v>
      </c>
      <c r="C11" s="123">
        <v>5</v>
      </c>
      <c r="D11" s="124">
        <f t="shared" si="1"/>
        <v>0</v>
      </c>
      <c r="E11" s="123">
        <f>IF($B$2&gt;=C11,1,0)</f>
        <v>0</v>
      </c>
      <c r="F11" s="131">
        <f>IF(NOT($G11="-"),VLOOKUP($G11,ALMD!$A$3:$H$18,2,FALSE),"")</f>
        <v>0</v>
      </c>
      <c r="G11" s="131">
        <f>IF($B$2&gt;=C11,"-",VLOOKUP($B11,Setup!$G$12:$H$27,2,FALSE))</f>
        <v>13</v>
      </c>
      <c r="H11" s="481">
        <f>IF($I11&gt;0,VLOOKUP($G11,ALMD!$A$3:$H$18,7,FALSE),0)</f>
        <v>18.3</v>
      </c>
      <c r="I11" s="132">
        <f>IF(Setup!$B$24="",0,IF(NOT($G11="-"),VLOOKUP($G11,ALMD!$A$3:$H$18,3,FALSE),0))</f>
        <v>40340</v>
      </c>
      <c r="J11" s="133" t="str">
        <f>IF($I11&gt;0,VLOOKUP($I11,ALMD!$C$3:$H$18,2,FALSE),"bye")</f>
        <v>ΝΙΚΟΛΑΚΟΠΟΥΛΟΥ ΑΝΝΑ-ΜΑΡΙ</v>
      </c>
      <c r="K11" s="326" t="str">
        <f t="shared" si="0"/>
        <v>ΝΙΚΟΛΑΚΟΠΟΥΛΟΥ Α</v>
      </c>
      <c r="L11" s="318" t="str">
        <f>IF($I11&gt;0,VLOOKUP($I11,ALMD!$C$3:$H$18,4,FALSE),"")</f>
        <v>ΧΡΥΣΟΣ ΟΑ (ΣΤ)</v>
      </c>
      <c r="M11" s="40">
        <v>2</v>
      </c>
      <c r="N11" s="41">
        <f>IF(OR(M11=1,M11=2),IF(M11=1,I11,I12),"")</f>
        <v>33355</v>
      </c>
      <c r="O11" s="155" t="str">
        <f>IF(OR(M11=1,M11=2),IF(M11=1,K11,K12),"")</f>
        <v>ΒΟΥΔΟΥΡΗ Μ</v>
      </c>
      <c r="P11" s="46"/>
      <c r="Q11" s="47"/>
      <c r="R11" s="47" t="s">
        <v>1653</v>
      </c>
      <c r="S11" s="42"/>
      <c r="T11" s="43"/>
      <c r="U11" s="49"/>
      <c r="AA11" s="622">
        <f>COUNTIF(L11:L12,L11)</f>
        <v>1</v>
      </c>
    </row>
    <row r="12" spans="1:30" ht="12" customHeight="1">
      <c r="A12" s="134">
        <v>8</v>
      </c>
      <c r="B12" s="122">
        <f>6-D12+4</f>
        <v>10</v>
      </c>
      <c r="C12" s="129"/>
      <c r="D12" s="124">
        <f t="shared" si="1"/>
        <v>0</v>
      </c>
      <c r="E12" s="130">
        <v>0</v>
      </c>
      <c r="F12" s="135">
        <f>IF(NOT($G12="-"),VLOOKUP($G12,ALMD!$A$3:$H$18,2,FALSE),"")</f>
        <v>0</v>
      </c>
      <c r="G12" s="139">
        <f>VLOOKUP($B12,Setup!$G$12:$H$27,2,FALSE)</f>
        <v>7</v>
      </c>
      <c r="H12" s="482">
        <f>IF($I12&gt;0,VLOOKUP($G12,ALMD!$A$3:$H$18,7,FALSE),0)</f>
        <v>42.6</v>
      </c>
      <c r="I12" s="136">
        <f>IF(Setup!$B$24="",0,IF($G12&gt;0,VLOOKUP($G12,ALMD!$A$3:$H$18,3,FALSE),0))</f>
        <v>33355</v>
      </c>
      <c r="J12" s="137" t="str">
        <f>IF($I12&gt;0,VLOOKUP($I12,ALMD!$C$3:$H$18,2,FALSE),"bye")</f>
        <v>ΒΟΥΔΟΥΡΗ ΜΑΡΙΑ-ΕΛΕΝΗ</v>
      </c>
      <c r="K12" s="327" t="str">
        <f t="shared" si="0"/>
        <v>ΒΟΥΔΟΥΡΗ Μ</v>
      </c>
      <c r="L12" s="319" t="str">
        <f>IF($I12&gt;0,VLOOKUP($I12,ALMD!$C$3:$H$18,4,FALSE),"")</f>
        <v>ΑΕΚ ΤΡΙΠΟΛΗΣ (ΣΤ)</v>
      </c>
      <c r="M12" s="46"/>
      <c r="N12" s="47"/>
      <c r="O12" s="47" t="s">
        <v>1647</v>
      </c>
      <c r="P12" s="44"/>
      <c r="Q12" s="45"/>
      <c r="R12" s="43"/>
      <c r="S12" s="50">
        <v>2</v>
      </c>
      <c r="T12" s="41">
        <f>IF(OR(S12=1,S12=2),IF(S12=1,T8,T16),"")</f>
        <v>37585</v>
      </c>
      <c r="U12" s="156" t="str">
        <f>IF(OR(S12=1,S12=2),IF(S12=1,U8,U16),"")</f>
        <v>ΣΤΡΑΤΗ Γ</v>
      </c>
      <c r="V12" s="323"/>
      <c r="AA12" s="622">
        <f>COUNTIF(L11:L12,L12)</f>
        <v>1</v>
      </c>
    </row>
    <row r="13" spans="1:30" ht="12" customHeight="1">
      <c r="A13" s="140">
        <v>9</v>
      </c>
      <c r="B13" s="117">
        <f>VALUE(Setup!E3)</f>
        <v>4</v>
      </c>
      <c r="C13" s="129"/>
      <c r="D13" s="124">
        <f t="shared" si="1"/>
        <v>0</v>
      </c>
      <c r="E13" s="130">
        <v>0</v>
      </c>
      <c r="F13" s="141">
        <f>IF(NOT($G13="-"),VLOOKUP($G13,ALMD!$A$3:$H$18,2,FALSE),"")</f>
        <v>0</v>
      </c>
      <c r="G13" s="141">
        <f>VLOOKUP($B13,Setup!$G$12:$H$27,2,FALSE)</f>
        <v>4</v>
      </c>
      <c r="H13" s="483">
        <f>IF($I13&gt;0,VLOOKUP($G13,ALMD!$A$3:$H$18,7,FALSE),0)</f>
        <v>56.1</v>
      </c>
      <c r="I13" s="142">
        <f>IF(Setup!$B$24="",0,IF($G13&gt;0,VLOOKUP($G13,ALMD!$A$3:$H$18,3,FALSE),0))</f>
        <v>35985</v>
      </c>
      <c r="J13" s="143" t="str">
        <f>IF($I13&gt;0,VLOOKUP($I13,ALMD!$C$3:$H$18,2,FALSE),"bye")</f>
        <v>ΖΟΥΓΡΑ ΙΣΜΗΝΗ</v>
      </c>
      <c r="K13" s="328" t="str">
        <f t="shared" si="0"/>
        <v>ΖΟΥΓΡΑ Ι</v>
      </c>
      <c r="L13" s="320" t="str">
        <f>IF($I13&gt;0,VLOOKUP($I13,ALMD!$C$3:$H$18,4,FALSE),"")</f>
        <v>ΖΑΚΥΝΘΙΝΟΣ ΑΟΑ (ΣΤ)</v>
      </c>
      <c r="M13" s="40">
        <v>1</v>
      </c>
      <c r="N13" s="41">
        <f>IF(OR(M13=1,M13=2),IF(M13=1,I13,I14),"")</f>
        <v>35985</v>
      </c>
      <c r="O13" s="155" t="str">
        <f>IF(OR(M13=1,M13=2),IF(M13=1,K13,K14),"")</f>
        <v>ΖΟΥΓΡΑ Ι</v>
      </c>
      <c r="P13" s="42"/>
      <c r="Q13" s="43"/>
      <c r="R13" s="43"/>
      <c r="S13" s="44"/>
      <c r="T13" s="45"/>
      <c r="U13" s="53" t="s">
        <v>1657</v>
      </c>
      <c r="AA13" s="622">
        <f>COUNTIF(L13:L14,L13)</f>
        <v>1</v>
      </c>
    </row>
    <row r="14" spans="1:30" ht="12" customHeight="1">
      <c r="A14" s="140">
        <v>10</v>
      </c>
      <c r="B14" s="122">
        <f>7-D14+4</f>
        <v>11</v>
      </c>
      <c r="C14" s="138">
        <f>IF(Setup!E2=3,4,3)</f>
        <v>4</v>
      </c>
      <c r="D14" s="124">
        <f t="shared" si="1"/>
        <v>0</v>
      </c>
      <c r="E14" s="123">
        <f>IF($B$2&gt;=C14,1,0)</f>
        <v>0</v>
      </c>
      <c r="F14" s="141">
        <f>IF(NOT($G14="-"),VLOOKUP($G14,ALMD!$A$3:$H$18,2,FALSE),"")</f>
        <v>0</v>
      </c>
      <c r="G14" s="141">
        <f>IF($B$2&gt;=C14,"-",VLOOKUP($B14,Setup!$G$12:$H$27,2,FALSE))</f>
        <v>9</v>
      </c>
      <c r="H14" s="483">
        <f>IF(I14&gt;0,VLOOKUP($G14,ALMD!$A$3:$H$18,7,FALSE),0)</f>
        <v>21.5</v>
      </c>
      <c r="I14" s="142">
        <f>IF(Setup!$B$24="",0,IF(NOT($G14="-"),VLOOKUP($G14,ALMD!$A$3:$H$18,3,FALSE),0))</f>
        <v>35595</v>
      </c>
      <c r="J14" s="143" t="str">
        <f>IF($I14&gt;0,VLOOKUP($I14,ALMD!$C$3:$H$18,2,FALSE),"bye")</f>
        <v>ΤΟΥΛΑ ΜΑΡΙΝΑ</v>
      </c>
      <c r="K14" s="328" t="str">
        <f t="shared" si="0"/>
        <v>ΤΟΥΛΑ Μ</v>
      </c>
      <c r="L14" s="320" t="str">
        <f>IF($I14&gt;0,VLOOKUP($I14,ALMD!$C$3:$H$18,4,FALSE),"")</f>
        <v>ΑΟΑ ΠΑΤΡΩΝ (ΣΤ)</v>
      </c>
      <c r="M14" s="46"/>
      <c r="N14" s="47"/>
      <c r="O14" s="48" t="s">
        <v>1652</v>
      </c>
      <c r="P14" s="40">
        <v>1</v>
      </c>
      <c r="Q14" s="41">
        <f>IF(OR(P14=1,P14=2),IF(P14=1,N13,N15),"")</f>
        <v>35985</v>
      </c>
      <c r="R14" s="155" t="str">
        <f>IF(OR(P14=1,P14=2),IF(OR(AND(O14="",I13&gt;0,I14&gt;0),AND(O16="",I15&gt;0,I16&gt;0)),"* αποτέλεσμα! *",IF(P14=1,O13,O15)),"")</f>
        <v>ΖΟΥΓΡΑ Ι</v>
      </c>
      <c r="S14" s="42"/>
      <c r="T14" s="43"/>
      <c r="U14" s="49"/>
      <c r="AA14" s="622">
        <f>COUNTIF(L13:L14,L14)</f>
        <v>1</v>
      </c>
    </row>
    <row r="15" spans="1:30" ht="12" customHeight="1">
      <c r="A15" s="128">
        <v>11</v>
      </c>
      <c r="B15" s="122">
        <f>8-D15+4</f>
        <v>12</v>
      </c>
      <c r="C15" s="129"/>
      <c r="D15" s="124">
        <f t="shared" si="1"/>
        <v>0</v>
      </c>
      <c r="E15" s="130">
        <v>0</v>
      </c>
      <c r="F15" s="131">
        <f>IF(NOT($G15="-"),VLOOKUP($G15,ALMD!$A$3:$H$18,2,FALSE),"")</f>
        <v>0</v>
      </c>
      <c r="G15" s="131">
        <f>VLOOKUP($B15,Setup!$G$12:$H$27,2,FALSE)</f>
        <v>6</v>
      </c>
      <c r="H15" s="481">
        <f>IF($I15&gt;0,VLOOKUP($G15,ALMD!$A$3:$H$18,7,FALSE),0)</f>
        <v>45.5</v>
      </c>
      <c r="I15" s="132">
        <f>IF(Setup!$B$24="",0,IF($G15&gt;0,VLOOKUP($G15,ALMD!$A$3:$H$18,3,FALSE),0))</f>
        <v>33668</v>
      </c>
      <c r="J15" s="133" t="str">
        <f>IF($I15&gt;0,VLOOKUP($I15,ALMD!$C$3:$H$18,2,FALSE),"bye")</f>
        <v>ΚΑΛΤΕΖΙΩΤΗ ΕΛΕΝΗ-ΜΑΡΙΑ</v>
      </c>
      <c r="K15" s="326" t="str">
        <f t="shared" si="0"/>
        <v>ΚΑΛΤΕΖΙΩΤΗ Ε</v>
      </c>
      <c r="L15" s="318" t="str">
        <f>IF($I15&gt;0,VLOOKUP($I15,ALMD!$C$3:$H$18,4,FALSE),"")</f>
        <v>ΣΑ ΤΡΙΠΟΛΗΣ (ΣΤ)</v>
      </c>
      <c r="M15" s="40">
        <v>2</v>
      </c>
      <c r="N15" s="41">
        <f>IF(OR(M15=1,M15=2),IF(M15=1,I15,I16),"")</f>
        <v>35515</v>
      </c>
      <c r="O15" s="155" t="str">
        <f>IF(OR(M15=1,M15=2),IF(M15=1,K15,K16),"")</f>
        <v>ΚΟΤΙΝΗ Μ</v>
      </c>
      <c r="P15" s="46"/>
      <c r="Q15" s="47"/>
      <c r="R15" s="48" t="s">
        <v>1654</v>
      </c>
      <c r="S15" s="42"/>
      <c r="T15" s="43"/>
      <c r="U15" s="49"/>
      <c r="AA15" s="622">
        <f>COUNTIF(L15:L16,L15)</f>
        <v>1</v>
      </c>
    </row>
    <row r="16" spans="1:30" ht="12" customHeight="1">
      <c r="A16" s="134">
        <v>12</v>
      </c>
      <c r="B16" s="122">
        <f>9-D16+4</f>
        <v>13</v>
      </c>
      <c r="C16" s="123">
        <v>6</v>
      </c>
      <c r="D16" s="124">
        <f t="shared" si="1"/>
        <v>0</v>
      </c>
      <c r="E16" s="123">
        <f>IF($B$2&gt;=C16,1,0)</f>
        <v>0</v>
      </c>
      <c r="F16" s="135">
        <f>IF(NOT($G16="-"),VLOOKUP($G16,ALMD!$A$3:$H$18,2,FALSE),"")</f>
        <v>0</v>
      </c>
      <c r="G16" s="135">
        <f>IF($B$2&gt;=C16,"-",VLOOKUP($B16,Setup!$G$12:$H$27,2,FALSE))</f>
        <v>10</v>
      </c>
      <c r="H16" s="482">
        <f>IF($I16&gt;0,VLOOKUP($G16,ALMD!$A$3:$H$18,7,FALSE),0)</f>
        <v>20.5</v>
      </c>
      <c r="I16" s="136">
        <f>IF(Setup!$B$24="",0,IF(NOT($G16="-"),VLOOKUP($G16,ALMD!$A$3:$H$18,3,FALSE),0))</f>
        <v>35515</v>
      </c>
      <c r="J16" s="137" t="str">
        <f>IF($I16&gt;0,VLOOKUP($I16,ALMD!$C$3:$H$18,2,FALSE),"bye")</f>
        <v>ΚΟΤΙΝΗ ΜΑΡΙΑ</v>
      </c>
      <c r="K16" s="327" t="str">
        <f t="shared" si="0"/>
        <v>ΚΟΤΙΝΗ Μ</v>
      </c>
      <c r="L16" s="319" t="str">
        <f>IF($I16&gt;0,VLOOKUP($I16,ALMD!$C$3:$H$18,4,FALSE),"")</f>
        <v>ΑΟΑ ΠΑΤΡΩΝ (ΣΤ)</v>
      </c>
      <c r="M16" s="54"/>
      <c r="N16" s="43"/>
      <c r="O16" s="47" t="s">
        <v>1648</v>
      </c>
      <c r="P16" s="42"/>
      <c r="Q16" s="43"/>
      <c r="R16" s="49"/>
      <c r="S16" s="50">
        <v>2</v>
      </c>
      <c r="T16" s="41">
        <f>IF(OR(S16=1,S16=2),IF(S16=1,Q14,Q18),"")</f>
        <v>37585</v>
      </c>
      <c r="U16" s="593" t="str">
        <f>IF(OR(S16=1,S16=2),IF(OR(AND(R15="",N13&gt;0,N15&gt;0),AND(R19="",N17&gt;0,N19&gt;0)),"* αποτέλεσμα! *",IF(S16=1,R14,R18)),"")</f>
        <v>ΣΤΡΑΤΗ Γ</v>
      </c>
      <c r="V16" s="323"/>
      <c r="AA16" s="622">
        <f>COUNTIF(L15:L16,L16)</f>
        <v>1</v>
      </c>
    </row>
    <row r="17" spans="1:27" ht="12" customHeight="1">
      <c r="A17" s="140">
        <v>13</v>
      </c>
      <c r="B17" s="122">
        <f>10-D17+4</f>
        <v>14</v>
      </c>
      <c r="C17" s="129"/>
      <c r="D17" s="124">
        <f t="shared" si="1"/>
        <v>0</v>
      </c>
      <c r="E17" s="130">
        <v>0</v>
      </c>
      <c r="F17" s="141">
        <f>IF(NOT($G17="-"),VLOOKUP($G17,ALMD!$A$3:$H$18,2,FALSE),"")</f>
        <v>0</v>
      </c>
      <c r="G17" s="141">
        <f>VLOOKUP($B17,Setup!$G$12:$H$27,2,FALSE)</f>
        <v>5</v>
      </c>
      <c r="H17" s="483">
        <f>IF($I17&gt;0,VLOOKUP($G17,ALMD!$A$3:$H$18,7,FALSE),0)</f>
        <v>53.6</v>
      </c>
      <c r="I17" s="142">
        <f>IF(Setup!$B$24="",0,IF($G17&gt;0,VLOOKUP($G17,ALMD!$A$3:$H$18,3,FALSE),0))</f>
        <v>90169</v>
      </c>
      <c r="J17" s="143" t="str">
        <f>IF($I17&gt;0,VLOOKUP($I17,ALMD!$C$3:$H$18,2,FALSE),"bye")</f>
        <v>ΑΣΕΝΟΒΑ ΓΚΕΡΓΚΑΝΑ</v>
      </c>
      <c r="K17" s="328" t="str">
        <f t="shared" si="0"/>
        <v>ΑΣΕΝΟΒΑ Γ</v>
      </c>
      <c r="L17" s="320" t="str">
        <f>IF($I17&gt;0,VLOOKUP($I17,ALMD!$C$3:$H$18,4,FALSE),"")</f>
        <v>ΟΑ ΚΑΛΑΜΑΤΑΣ(ΣΤ)</v>
      </c>
      <c r="M17" s="40">
        <v>1</v>
      </c>
      <c r="N17" s="41">
        <f>IF(OR(M17=1,M17=2),IF(M17=1,I17,I18),"")</f>
        <v>90169</v>
      </c>
      <c r="O17" s="155" t="str">
        <f>IF(OR(M17=1,M17=2),IF(M17=1,K17,K18),"")</f>
        <v>ΑΣΕΝΟΒΑ Γ</v>
      </c>
      <c r="P17" s="42"/>
      <c r="Q17" s="43"/>
      <c r="R17" s="49"/>
      <c r="S17" s="42"/>
      <c r="T17" s="43"/>
      <c r="U17" s="43" t="s">
        <v>1655</v>
      </c>
      <c r="AA17" s="622">
        <f>COUNTIF(L17:L18,L17)</f>
        <v>1</v>
      </c>
    </row>
    <row r="18" spans="1:27" ht="12" customHeight="1">
      <c r="A18" s="140">
        <v>14</v>
      </c>
      <c r="B18" s="122">
        <f>11-D18+4</f>
        <v>15</v>
      </c>
      <c r="C18" s="123">
        <v>8</v>
      </c>
      <c r="D18" s="124">
        <f t="shared" si="1"/>
        <v>0</v>
      </c>
      <c r="E18" s="123">
        <f>IF($B$2&gt;=C18,1,0)</f>
        <v>0</v>
      </c>
      <c r="F18" s="141">
        <f>IF(NOT($G18="-"),VLOOKUP($G18,ALMD!$A$3:$H$18,2,FALSE),"")</f>
        <v>0</v>
      </c>
      <c r="G18" s="141">
        <f>IF($B$2&gt;=C18,"-",VLOOKUP($B18,Setup!$G$12:$H$27,2,FALSE))</f>
        <v>12</v>
      </c>
      <c r="H18" s="483">
        <f>IF($I18&gt;0,VLOOKUP($G18,ALMD!$A$3:$H$18,7,FALSE),0)</f>
        <v>18.899999999999999</v>
      </c>
      <c r="I18" s="142">
        <f>IF(Setup!$B$24="",0,IF(NOT($G18="-"),VLOOKUP($G18,ALMD!$A$3:$H$18,3,FALSE),0))</f>
        <v>38845</v>
      </c>
      <c r="J18" s="143" t="str">
        <f>IF($I18&gt;0,VLOOKUP($I18,ALMD!$C$3:$H$18,2,FALSE),"bye")</f>
        <v>ΤΣΙΛΙΜΠΗ ΔΗΜΗΤΡΑ-ΑΙΚΑΤΕΡ</v>
      </c>
      <c r="K18" s="328" t="str">
        <f t="shared" si="0"/>
        <v>ΤΣΙΛΙΜΠΗ Δ</v>
      </c>
      <c r="L18" s="320" t="str">
        <f>IF($I18&gt;0,VLOOKUP($I18,ALMD!$C$3:$H$18,4,FALSE),"")</f>
        <v>ΡΗΓΑΣ ΑΟΑ ΑΡΓΟΛΙΔΑΣ (ΣΤ)</v>
      </c>
      <c r="M18" s="46"/>
      <c r="N18" s="47"/>
      <c r="O18" s="48" t="s">
        <v>1651</v>
      </c>
      <c r="P18" s="40">
        <v>2</v>
      </c>
      <c r="Q18" s="41">
        <f>IF(OR(P18=1,P18=2),IF(P18=1,N17,N19),"")</f>
        <v>37585</v>
      </c>
      <c r="R18" s="155" t="str">
        <f>IF(OR(P18=1,P18=2),IF(OR(AND(O18="",I17&gt;0,I18&gt;0),AND(O20="",I19&gt;0,I20&gt;0)),"* αποτέλεσμα! *",IF(P18=1,O17,O19)),"")</f>
        <v>ΣΤΡΑΤΗ Γ</v>
      </c>
      <c r="S18" s="52"/>
      <c r="T18" s="43"/>
      <c r="U18" s="43"/>
      <c r="AA18" s="622">
        <f>COUNTIF(L17:L18,L18)</f>
        <v>1</v>
      </c>
    </row>
    <row r="19" spans="1:27" ht="12" customHeight="1">
      <c r="A19" s="128">
        <v>15</v>
      </c>
      <c r="B19" s="122">
        <f>12-D19+4</f>
        <v>16</v>
      </c>
      <c r="C19" s="123">
        <v>2</v>
      </c>
      <c r="D19" s="124">
        <f t="shared" si="1"/>
        <v>0</v>
      </c>
      <c r="E19" s="123">
        <f>IF($B$2&gt;=C19,1,0)</f>
        <v>0</v>
      </c>
      <c r="F19" s="131">
        <f>IF(NOT($G19="-"),VLOOKUP($G19,ALMD!$A$3:$H$18,2,FALSE),"")</f>
        <v>0</v>
      </c>
      <c r="G19" s="131">
        <f>IF($B$2&gt;=C19,"-",VLOOKUP($B19,Setup!$G$12:$H$27,2,FALSE))</f>
        <v>8</v>
      </c>
      <c r="H19" s="481">
        <f>IF($I19&gt;0,VLOOKUP($G19,ALMD!$A$3:$H$18,7,FALSE),0)</f>
        <v>28.5</v>
      </c>
      <c r="I19" s="132">
        <f>IF(Setup!$B$24="",0,IF(NOT($G19="-"),VLOOKUP($G19,ALMD!$A$3:$H$18,3,FALSE),0))</f>
        <v>39327</v>
      </c>
      <c r="J19" s="133" t="str">
        <f>IF($I19&gt;0,VLOOKUP($I19,ALMD!$C$3:$H$18,2,FALSE),"bye")</f>
        <v>ΜΠΟΥΖΟΥ ΕΛΕΝΗ-ΙΩΑΝΝΑ</v>
      </c>
      <c r="K19" s="326" t="str">
        <f t="shared" si="0"/>
        <v>ΜΠΟΥΖΟΥ Ε</v>
      </c>
      <c r="L19" s="318" t="str">
        <f>IF($I19&gt;0,VLOOKUP($I19,ALMD!$C$3:$H$18,4,FALSE),"")</f>
        <v>ΣΑ ΤΡΙΠΟΛΗΣ (ΣΤ)</v>
      </c>
      <c r="M19" s="40">
        <v>2</v>
      </c>
      <c r="N19" s="41">
        <f>IF(OR(M19=1,M19=2),IF(M19=1,I19,I20),"")</f>
        <v>37585</v>
      </c>
      <c r="O19" s="155" t="str">
        <f>IF(OR(M19=1,M19=2),IF(M19=1,K19,K20),"")</f>
        <v>ΣΤΡΑΤΗ Γ</v>
      </c>
      <c r="P19" s="46"/>
      <c r="Q19" s="47"/>
      <c r="R19" s="47" t="s">
        <v>1653</v>
      </c>
      <c r="S19" s="42"/>
      <c r="T19" s="43"/>
      <c r="U19" s="43"/>
      <c r="AA19" s="622">
        <f>COUNTIF(L19:L20,L19)</f>
        <v>1</v>
      </c>
    </row>
    <row r="20" spans="1:27" ht="12" customHeight="1">
      <c r="A20" s="134">
        <v>16</v>
      </c>
      <c r="B20" s="117">
        <v>2</v>
      </c>
      <c r="C20" s="129"/>
      <c r="D20" s="124">
        <f t="shared" si="1"/>
        <v>0</v>
      </c>
      <c r="E20" s="130">
        <v>0</v>
      </c>
      <c r="F20" s="135">
        <f>IF(NOT($G20="-"),VLOOKUP($G20,ALMD!$A$3:$H$18,2,FALSE),"")</f>
        <v>0</v>
      </c>
      <c r="G20" s="135">
        <f>VLOOKUP($B20,Setup!$G$12:$H$27,2,FALSE)</f>
        <v>2</v>
      </c>
      <c r="H20" s="482">
        <f>IF($I20&gt;0,VLOOKUP($G20,ALMD!$A$3:$H$18,7,FALSE),0)</f>
        <v>98</v>
      </c>
      <c r="I20" s="136">
        <f>IF(Setup!$B$24="",0,IF($G20&gt;0,VLOOKUP($G20,ALMD!$A$3:$H$18,3,FALSE),0))</f>
        <v>37585</v>
      </c>
      <c r="J20" s="137" t="str">
        <f>IF($I20&gt;0,VLOOKUP($I20,ALMD!$C$3:$H$18,2,FALSE),"bye")</f>
        <v>ΣΤΡΑΤΗ ΓΕΩΡΓΙΑ-ΑΝΔΡΙΑΝΑ</v>
      </c>
      <c r="K20" s="327" t="str">
        <f t="shared" si="0"/>
        <v>ΣΤΡΑΤΗ Γ</v>
      </c>
      <c r="L20" s="319" t="str">
        <f>IF($I20&gt;0,VLOOKUP($I20,ALMD!$C$3:$H$18,4,FALSE),"")</f>
        <v>ΑΟΑ ΠΑΤΡΩΝ (ΣΤ)</v>
      </c>
      <c r="M20" s="46"/>
      <c r="N20" s="47"/>
      <c r="O20" s="47" t="s">
        <v>1647</v>
      </c>
      <c r="P20" s="42"/>
      <c r="Q20" s="43"/>
      <c r="R20" s="43"/>
      <c r="S20" s="42"/>
      <c r="T20" s="43"/>
      <c r="U20" s="43"/>
      <c r="V20" s="4"/>
      <c r="AA20" s="622">
        <f>COUNTIF(L19:L20,L20)</f>
        <v>1</v>
      </c>
    </row>
    <row r="21" spans="1:27">
      <c r="O21" s="34" t="s">
        <v>15</v>
      </c>
      <c r="R21" s="34" t="s">
        <v>15</v>
      </c>
      <c r="U21" s="34" t="s">
        <v>15</v>
      </c>
    </row>
    <row r="22" spans="1:27">
      <c r="G22" s="35"/>
      <c r="H22" s="65"/>
      <c r="R22" s="31"/>
    </row>
    <row r="23" spans="1:27">
      <c r="G23" s="3"/>
      <c r="H23" s="66"/>
      <c r="R23" s="36"/>
    </row>
    <row r="24" spans="1:27" s="37" customFormat="1" ht="9">
      <c r="C24" s="38"/>
      <c r="D24" s="39"/>
      <c r="E24" s="39"/>
      <c r="G24" s="38"/>
      <c r="H24" s="67"/>
      <c r="I24" s="38"/>
      <c r="J24" s="144" t="s">
        <v>26</v>
      </c>
      <c r="K24" s="145"/>
      <c r="L24" s="146"/>
      <c r="M24" s="147"/>
      <c r="N24" s="148"/>
      <c r="O24" s="146"/>
      <c r="P24" s="149"/>
      <c r="Q24" s="146"/>
      <c r="R24" s="146"/>
      <c r="S24" s="149"/>
      <c r="T24" s="146"/>
      <c r="U24" s="150"/>
      <c r="V24" s="150"/>
      <c r="AA24" s="624"/>
    </row>
    <row r="25" spans="1:27" s="37" customFormat="1" ht="9">
      <c r="C25" s="38"/>
      <c r="D25" s="39"/>
      <c r="E25" s="39"/>
      <c r="G25" s="592"/>
      <c r="H25" s="67"/>
      <c r="I25" s="38"/>
      <c r="J25" s="151" t="str">
        <f>"1. " &amp; IF(Setup!B19&gt;0,LEFT(ALMD!D3,FIND(" ",ALMD!D3)+1),"")</f>
        <v>1. ΛΑΜΠΡΟΠΟΥΛΟΥ Β</v>
      </c>
      <c r="K25" s="150"/>
      <c r="L25" s="146"/>
      <c r="M25" s="152"/>
      <c r="N25" s="153"/>
      <c r="O25" s="152"/>
      <c r="P25" s="149"/>
      <c r="Q25" s="146"/>
      <c r="R25" s="146"/>
      <c r="S25" s="149"/>
      <c r="T25" s="146"/>
      <c r="U25" s="150"/>
      <c r="V25" s="150"/>
      <c r="AA25" s="624"/>
    </row>
    <row r="26" spans="1:27" s="37" customFormat="1" ht="9">
      <c r="C26" s="38"/>
      <c r="D26" s="39"/>
      <c r="E26" s="39"/>
      <c r="G26" s="38"/>
      <c r="H26" s="67"/>
      <c r="I26" s="38"/>
      <c r="J26" s="151" t="str">
        <f>"2. " &amp; IF(Setup!B19&gt;1,LEFT(ALMD!D4,FIND(" ",ALMD!D4)+1),"")</f>
        <v>2. ΣΤΡΑΤΗ Γ</v>
      </c>
      <c r="K26" s="150"/>
      <c r="L26" s="146"/>
      <c r="M26" s="147"/>
      <c r="N26" s="148"/>
      <c r="O26" s="146"/>
      <c r="P26" s="149"/>
      <c r="Q26" s="146"/>
      <c r="R26" s="330" t="s">
        <v>27</v>
      </c>
      <c r="S26" s="149"/>
      <c r="T26" s="146"/>
      <c r="U26" s="154"/>
      <c r="V26" s="150"/>
      <c r="AA26" s="624"/>
    </row>
    <row r="27" spans="1:27" s="37" customFormat="1" ht="9">
      <c r="C27" s="38"/>
      <c r="D27" s="39"/>
      <c r="E27" s="39"/>
      <c r="G27" s="38"/>
      <c r="H27" s="67"/>
      <c r="I27" s="38"/>
      <c r="J27" s="151" t="str">
        <f>"3. " &amp; IF(Setup!B19&gt;2,LEFT(ALMD!D5,FIND(" ",ALMD!D5)+1),"")</f>
        <v>3. ΔΕΛΗ Μ</v>
      </c>
      <c r="K27" s="150"/>
      <c r="L27" s="146"/>
      <c r="M27" s="147"/>
      <c r="N27" s="148"/>
      <c r="O27" s="146"/>
      <c r="P27" s="149"/>
      <c r="Q27" s="146"/>
      <c r="R27" s="330" t="str">
        <f>IF(Setup!$B$11&gt;" ",Setup!$B$11,"ΧΩΡΙΣ ΑΔΕΙΑ ΧΡΗΣΗΣ")</f>
        <v>ΚΑΛΟΓΡΗ Σ</v>
      </c>
      <c r="S27" s="149"/>
      <c r="T27" s="146"/>
      <c r="U27" s="329"/>
      <c r="V27" s="329"/>
      <c r="AA27" s="624"/>
    </row>
    <row r="28" spans="1:27" s="37" customFormat="1" ht="9">
      <c r="C28" s="38"/>
      <c r="D28" s="39"/>
      <c r="E28" s="39"/>
      <c r="G28" s="38"/>
      <c r="H28" s="67"/>
      <c r="I28" s="38"/>
      <c r="J28" s="151" t="str">
        <f>"4. " &amp; IF(Setup!B19&gt;3,LEFT(ALMD!D6,FIND(" ",ALMD!D6)+1),"")</f>
        <v>4. ΖΟΥΓΡΑ Ι</v>
      </c>
      <c r="K28" s="150"/>
      <c r="L28" s="146"/>
      <c r="M28" s="147"/>
      <c r="N28" s="148"/>
      <c r="O28" s="146"/>
      <c r="P28" s="149"/>
      <c r="Q28" s="146"/>
      <c r="R28" s="146"/>
      <c r="S28" s="149"/>
      <c r="T28" s="146"/>
      <c r="U28" s="150"/>
      <c r="V28" s="150"/>
      <c r="AA28" s="624"/>
    </row>
    <row r="31" spans="1:27">
      <c r="M31" s="22"/>
      <c r="P31" s="19"/>
      <c r="S31" s="19"/>
    </row>
    <row r="32" spans="1:27" s="213" customFormat="1">
      <c r="C32" s="214"/>
      <c r="D32" s="215"/>
      <c r="E32" s="215"/>
      <c r="G32" s="214"/>
      <c r="H32" s="216"/>
      <c r="I32" s="217"/>
      <c r="J32" s="417"/>
      <c r="M32" s="217"/>
      <c r="N32" s="217"/>
      <c r="U32" s="218"/>
      <c r="V32" s="218"/>
      <c r="AA32" s="622"/>
    </row>
    <row r="33" spans="3:27" s="213" customFormat="1" ht="13.5" customHeight="1">
      <c r="C33" s="214"/>
      <c r="D33" s="215"/>
      <c r="E33" s="215"/>
      <c r="G33" s="214"/>
      <c r="H33" s="216"/>
      <c r="I33" s="217"/>
      <c r="J33" s="417"/>
      <c r="M33" s="217"/>
      <c r="N33" s="217"/>
      <c r="U33" s="218"/>
      <c r="V33" s="218"/>
      <c r="AA33" s="622"/>
    </row>
    <row r="34" spans="3:27" s="213" customFormat="1">
      <c r="C34" s="214"/>
      <c r="D34" s="215"/>
      <c r="E34" s="215"/>
      <c r="G34" s="214"/>
      <c r="H34" s="216"/>
      <c r="I34" s="217"/>
      <c r="M34" s="217"/>
      <c r="N34" s="217"/>
      <c r="U34" s="218"/>
      <c r="V34" s="218"/>
      <c r="AA34" s="622"/>
    </row>
    <row r="35" spans="3:27" s="213" customFormat="1">
      <c r="C35" s="214"/>
      <c r="D35" s="215"/>
      <c r="E35" s="215"/>
      <c r="G35" s="214"/>
      <c r="H35" s="216"/>
      <c r="I35" s="217"/>
      <c r="M35" s="217"/>
      <c r="N35" s="217"/>
      <c r="U35" s="218"/>
      <c r="V35" s="218"/>
      <c r="AA35" s="622"/>
    </row>
    <row r="36" spans="3:27" s="213" customFormat="1">
      <c r="C36" s="214"/>
      <c r="D36" s="215"/>
      <c r="E36" s="215"/>
      <c r="G36" s="214"/>
      <c r="H36" s="216"/>
      <c r="I36" s="217"/>
      <c r="M36" s="217"/>
      <c r="N36" s="217"/>
      <c r="U36" s="218"/>
      <c r="V36" s="218"/>
      <c r="AA36" s="622"/>
    </row>
    <row r="37" spans="3:27" s="213" customFormat="1">
      <c r="C37" s="214"/>
      <c r="D37" s="215"/>
      <c r="E37" s="215"/>
      <c r="G37" s="214"/>
      <c r="H37" s="216"/>
      <c r="I37" s="217"/>
      <c r="M37" s="217"/>
      <c r="N37" s="217"/>
      <c r="U37" s="218"/>
      <c r="V37" s="218"/>
      <c r="AA37" s="622"/>
    </row>
    <row r="38" spans="3:27" s="213" customFormat="1">
      <c r="C38" s="214"/>
      <c r="D38" s="215"/>
      <c r="E38" s="215"/>
      <c r="G38" s="214"/>
      <c r="H38" s="216"/>
      <c r="I38" s="217"/>
      <c r="M38" s="217"/>
      <c r="N38" s="217"/>
      <c r="U38" s="218"/>
      <c r="V38" s="218"/>
      <c r="AA38" s="622"/>
    </row>
    <row r="39" spans="3:27" s="213" customFormat="1">
      <c r="C39" s="214"/>
      <c r="D39" s="215"/>
      <c r="E39" s="215"/>
      <c r="G39" s="214"/>
      <c r="H39" s="216"/>
      <c r="I39" s="217"/>
      <c r="M39" s="217"/>
      <c r="N39" s="217"/>
      <c r="U39" s="218"/>
      <c r="V39" s="218"/>
      <c r="AA39" s="622"/>
    </row>
    <row r="40" spans="3:27" s="213" customFormat="1" hidden="1">
      <c r="C40" s="214"/>
      <c r="D40" s="215"/>
      <c r="E40" s="215"/>
      <c r="G40" s="214"/>
      <c r="H40" s="216"/>
      <c r="I40" s="217"/>
      <c r="J40" s="625" t="s">
        <v>36</v>
      </c>
      <c r="M40" s="217"/>
      <c r="N40" s="217"/>
      <c r="U40" s="218"/>
      <c r="V40" s="218"/>
      <c r="AA40" s="622"/>
    </row>
    <row r="41" spans="3:27" s="213" customFormat="1" hidden="1">
      <c r="C41" s="214"/>
      <c r="D41" s="215"/>
      <c r="E41" s="215"/>
      <c r="G41" s="214"/>
      <c r="H41" s="216"/>
      <c r="I41" s="217"/>
      <c r="J41" s="626" t="str">
        <f>IF(Setup!$B$19&gt;0,LEFT(ALMD!D3,MIN(15,FIND(" ",ALMD!D3)-1))&amp;MID(ALMD!D3,FIND(" ",ALMD!D3),2))</f>
        <v>ΛΑΜΠΡΟΠΟΥΛΟΥ Β</v>
      </c>
      <c r="M41" s="217"/>
      <c r="N41" s="217"/>
      <c r="U41" s="218"/>
      <c r="V41" s="218"/>
      <c r="AA41" s="622"/>
    </row>
    <row r="42" spans="3:27" s="213" customFormat="1" hidden="1">
      <c r="C42" s="214"/>
      <c r="D42" s="215"/>
      <c r="E42" s="215"/>
      <c r="G42" s="214"/>
      <c r="H42" s="216"/>
      <c r="I42" s="217"/>
      <c r="J42" s="626" t="str">
        <f>IF(Setup!$B$19&gt;1,LEFT(ALMD!D4,MIN(15,FIND(" ",ALMD!D4)-1))&amp;MID(ALMD!D4,FIND(" ",ALMD!D4),2))</f>
        <v>ΣΤΡΑΤΗ Γ</v>
      </c>
      <c r="M42" s="217"/>
      <c r="N42" s="217"/>
      <c r="U42" s="218"/>
      <c r="V42" s="218"/>
      <c r="AA42" s="622"/>
    </row>
    <row r="43" spans="3:27" s="213" customFormat="1" hidden="1">
      <c r="C43" s="214"/>
      <c r="D43" s="215"/>
      <c r="E43" s="215"/>
      <c r="G43" s="214"/>
      <c r="H43" s="216"/>
      <c r="I43" s="217"/>
      <c r="J43" s="626" t="str">
        <f>IF(Setup!$B$19&gt;2,LEFT(ALMD!D5,MIN(15,FIND(" ",ALMD!D5)-1))&amp;MID(ALMD!D5,FIND(" ",ALMD!D5),2))</f>
        <v>ΔΕΛΗ Μ</v>
      </c>
      <c r="M43" s="217"/>
      <c r="N43" s="217"/>
      <c r="U43" s="218"/>
      <c r="V43" s="218"/>
      <c r="AA43" s="622"/>
    </row>
    <row r="44" spans="3:27" s="213" customFormat="1" hidden="1">
      <c r="C44" s="214"/>
      <c r="D44" s="215"/>
      <c r="E44" s="215"/>
      <c r="G44" s="214"/>
      <c r="H44" s="216"/>
      <c r="I44" s="217"/>
      <c r="J44" s="626" t="str">
        <f>IF(Setup!$B$19&gt;3,LEFT(ALMD!D6,MIN(15,FIND(" ",ALMD!D6)-1))&amp;MID(ALMD!D6,FIND(" ",ALMD!D6),2))</f>
        <v>ΖΟΥΓΡΑ Ι</v>
      </c>
      <c r="M44" s="217"/>
      <c r="N44" s="217"/>
      <c r="U44" s="218"/>
      <c r="V44" s="218"/>
      <c r="AA44" s="622"/>
    </row>
    <row r="45" spans="3:27" ht="11.25">
      <c r="J45" s="1"/>
      <c r="M45" s="22"/>
      <c r="P45" s="19"/>
      <c r="S45" s="19"/>
    </row>
    <row r="46" spans="3:27" ht="11.25">
      <c r="J46" s="1"/>
      <c r="M46" s="22"/>
      <c r="P46" s="19"/>
      <c r="S46" s="19"/>
    </row>
    <row r="47" spans="3:27" ht="11.25">
      <c r="J47" s="1"/>
      <c r="M47" s="22"/>
      <c r="P47" s="19"/>
      <c r="S47" s="19"/>
    </row>
    <row r="48" spans="3:27" ht="11.25">
      <c r="J48" s="1"/>
      <c r="M48" s="22"/>
      <c r="P48" s="19"/>
      <c r="S48" s="19"/>
    </row>
  </sheetData>
  <sheetProtection sheet="1" objects="1" scenarios="1" formatCells="0" formatColumns="0" formatRows="0"/>
  <protectedRanges>
    <protectedRange sqref="G5:G20" name="seeds"/>
    <protectedRange sqref="O6 O8 O10 O12 O14 O16 O18 O20 R7 R11 R15 R19 U9 U17" name="scores"/>
    <protectedRange sqref="M5:N5 M7:N7 M9:N9 M11:N11 M13:N13 M15:N15 M17:N17 M19:N19 P6:Q6 P10:Q10 P14:Q14 P18:Q18 S8:T8 S16:T16 S12:T12" name="winners"/>
  </protectedRanges>
  <mergeCells count="1">
    <mergeCell ref="J3:L3"/>
  </mergeCells>
  <phoneticPr fontId="1" type="noConversion"/>
  <conditionalFormatting sqref="G5:G20 I5:K20">
    <cfRule type="expression" dxfId="10" priority="2">
      <formula>MATCH(INDIRECT("K"&amp;ROW()),$J$41:$J$44,0)</formula>
    </cfRule>
  </conditionalFormatting>
  <conditionalFormatting sqref="O5:U20">
    <cfRule type="expression" dxfId="9" priority="1">
      <formula>MATCH(CurrentCell,$J$41:$J$44,0)</formula>
    </cfRule>
  </conditionalFormatting>
  <dataValidations disablePrompts="1" count="1">
    <dataValidation type="list" allowBlank="1" showInputMessage="1" showErrorMessage="1" sqref="W1">
      <formula1>syncV</formula1>
    </dataValidation>
  </dataValidations>
  <printOptions horizontalCentered="1"/>
  <pageMargins left="0.39370078740157483" right="0.39370078740157483" top="0.39370078740157483" bottom="0.78740157480314965" header="0.51181102362204722" footer="0.51181102362204722"/>
  <pageSetup paperSize="9" orientation="landscape" r:id="rId1"/>
  <headerFooter alignWithMargins="0">
    <oddFooter>&amp;R&amp;F&amp;[ / &amp;D&amp;[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tabColor theme="8" tint="0.59999389629810485"/>
    <pageSetUpPr fitToPage="1"/>
  </sheetPr>
  <dimension ref="A1:F31"/>
  <sheetViews>
    <sheetView showGridLines="0" workbookViewId="0">
      <selection activeCell="B30" sqref="B30:E30"/>
    </sheetView>
  </sheetViews>
  <sheetFormatPr defaultColWidth="8.85546875" defaultRowHeight="10.5"/>
  <cols>
    <col min="1" max="1" width="7.7109375" style="457" customWidth="1"/>
    <col min="2" max="2" width="8.42578125" style="460" bestFit="1" customWidth="1"/>
    <col min="3" max="3" width="35.7109375" style="460" customWidth="1"/>
    <col min="4" max="4" width="1.28515625" style="475" bestFit="1" customWidth="1"/>
    <col min="5" max="5" width="35.7109375" style="460" customWidth="1"/>
    <col min="6" max="6" width="4.7109375" style="460" customWidth="1"/>
    <col min="7" max="25" width="8.85546875" style="219"/>
    <col min="26" max="26" width="0" style="219" hidden="1" customWidth="1"/>
    <col min="27" max="16384" width="8.85546875" style="219"/>
  </cols>
  <sheetData>
    <row r="1" spans="1:6" ht="18">
      <c r="A1" s="426" t="s">
        <v>1624</v>
      </c>
      <c r="B1" s="427"/>
      <c r="C1" s="428"/>
      <c r="D1" s="427"/>
      <c r="E1" s="428"/>
      <c r="F1" s="427"/>
    </row>
    <row r="2" spans="1:6" ht="14.25">
      <c r="A2" s="429" t="s">
        <v>1238</v>
      </c>
      <c r="B2" s="427"/>
      <c r="C2" s="428"/>
      <c r="D2" s="427"/>
      <c r="E2" s="430"/>
      <c r="F2" s="427"/>
    </row>
    <row r="3" spans="1:6" ht="18">
      <c r="A3" s="429"/>
      <c r="B3" s="427"/>
      <c r="C3" s="431" t="s">
        <v>21</v>
      </c>
      <c r="D3" s="432"/>
      <c r="E3" s="431"/>
      <c r="F3" s="427"/>
    </row>
    <row r="4" spans="1:6" ht="12" customHeight="1">
      <c r="A4" s="433"/>
      <c r="B4" s="427"/>
      <c r="C4" s="433"/>
      <c r="D4" s="427"/>
      <c r="E4" s="428"/>
      <c r="F4" s="427"/>
    </row>
    <row r="5" spans="1:6" ht="18">
      <c r="A5" s="434"/>
      <c r="B5" s="435"/>
      <c r="C5" s="436" t="s">
        <v>409</v>
      </c>
      <c r="D5" s="437"/>
      <c r="E5" s="438"/>
      <c r="F5" s="439" t="s">
        <v>405</v>
      </c>
    </row>
    <row r="6" spans="1:6">
      <c r="A6" s="440" t="s">
        <v>10</v>
      </c>
      <c r="B6" s="441" t="s">
        <v>11</v>
      </c>
      <c r="C6" s="442" t="s">
        <v>19</v>
      </c>
      <c r="D6" s="442"/>
      <c r="E6" s="443" t="s">
        <v>19</v>
      </c>
      <c r="F6" s="444"/>
    </row>
    <row r="7" spans="1:6">
      <c r="A7" s="445"/>
      <c r="B7" s="182" t="s">
        <v>1625</v>
      </c>
      <c r="C7" s="446" t="s">
        <v>1631</v>
      </c>
      <c r="D7" s="447" t="s">
        <v>41</v>
      </c>
      <c r="E7" s="446" t="s">
        <v>1632</v>
      </c>
      <c r="F7" s="448"/>
    </row>
    <row r="8" spans="1:6">
      <c r="A8" s="449"/>
      <c r="B8" s="185" t="s">
        <v>1625</v>
      </c>
      <c r="C8" s="229" t="s">
        <v>1633</v>
      </c>
      <c r="D8" s="450" t="s">
        <v>41</v>
      </c>
      <c r="E8" s="229" t="s">
        <v>1634</v>
      </c>
      <c r="F8" s="451"/>
    </row>
    <row r="9" spans="1:6">
      <c r="A9" s="449"/>
      <c r="B9" s="185" t="s">
        <v>1625</v>
      </c>
      <c r="C9" s="229" t="s">
        <v>1635</v>
      </c>
      <c r="D9" s="450" t="s">
        <v>41</v>
      </c>
      <c r="E9" s="229" t="s">
        <v>1636</v>
      </c>
      <c r="F9" s="451"/>
    </row>
    <row r="10" spans="1:6">
      <c r="A10" s="449"/>
      <c r="B10" s="185" t="s">
        <v>1625</v>
      </c>
      <c r="C10" s="229" t="s">
        <v>1637</v>
      </c>
      <c r="D10" s="450" t="s">
        <v>41</v>
      </c>
      <c r="E10" s="229" t="s">
        <v>1638</v>
      </c>
      <c r="F10" s="451"/>
    </row>
    <row r="11" spans="1:6">
      <c r="A11" s="449"/>
      <c r="B11" s="185" t="s">
        <v>1625</v>
      </c>
      <c r="C11" s="229" t="s">
        <v>1639</v>
      </c>
      <c r="D11" s="450"/>
      <c r="E11" s="229" t="s">
        <v>1640</v>
      </c>
      <c r="F11" s="451"/>
    </row>
    <row r="12" spans="1:6">
      <c r="A12" s="452"/>
      <c r="B12" s="185" t="s">
        <v>1625</v>
      </c>
      <c r="C12" s="229" t="s">
        <v>1641</v>
      </c>
      <c r="D12" s="450"/>
      <c r="E12" s="229" t="s">
        <v>1642</v>
      </c>
      <c r="F12" s="451"/>
    </row>
    <row r="13" spans="1:6">
      <c r="A13" s="452"/>
      <c r="B13" s="185" t="s">
        <v>1625</v>
      </c>
      <c r="C13" s="229" t="s">
        <v>1643</v>
      </c>
      <c r="D13" s="450"/>
      <c r="E13" s="229" t="s">
        <v>1644</v>
      </c>
      <c r="F13" s="451"/>
    </row>
    <row r="14" spans="1:6">
      <c r="A14" s="453"/>
      <c r="B14" s="190" t="s">
        <v>1625</v>
      </c>
      <c r="C14" s="454" t="s">
        <v>1645</v>
      </c>
      <c r="D14" s="455"/>
      <c r="E14" s="454" t="s">
        <v>1646</v>
      </c>
      <c r="F14" s="456"/>
    </row>
    <row r="15" spans="1:6">
      <c r="B15" s="174"/>
      <c r="C15" s="458"/>
      <c r="D15" s="459"/>
      <c r="E15" s="458"/>
    </row>
    <row r="16" spans="1:6" ht="18">
      <c r="A16" s="434"/>
      <c r="B16" s="435"/>
      <c r="C16" s="436" t="s">
        <v>408</v>
      </c>
      <c r="D16" s="437"/>
      <c r="E16" s="438"/>
      <c r="F16" s="439" t="s">
        <v>405</v>
      </c>
    </row>
    <row r="17" spans="1:6">
      <c r="A17" s="461" t="s">
        <v>10</v>
      </c>
      <c r="B17" s="441" t="s">
        <v>11</v>
      </c>
      <c r="C17" s="462" t="s">
        <v>19</v>
      </c>
      <c r="D17" s="442"/>
      <c r="E17" s="443" t="s">
        <v>19</v>
      </c>
      <c r="F17" s="444"/>
    </row>
    <row r="18" spans="1:6">
      <c r="A18" s="463"/>
      <c r="B18" s="182" t="s">
        <v>1626</v>
      </c>
      <c r="C18" s="464" t="s">
        <v>1631</v>
      </c>
      <c r="D18" s="450" t="s">
        <v>41</v>
      </c>
      <c r="E18" s="465" t="s">
        <v>1634</v>
      </c>
      <c r="F18" s="180"/>
    </row>
    <row r="19" spans="1:6">
      <c r="A19" s="463"/>
      <c r="B19" s="185" t="s">
        <v>1626</v>
      </c>
      <c r="C19" s="466" t="s">
        <v>1635</v>
      </c>
      <c r="D19" s="450" t="s">
        <v>41</v>
      </c>
      <c r="E19" s="467" t="s">
        <v>1638</v>
      </c>
      <c r="F19" s="468"/>
    </row>
    <row r="20" spans="1:6">
      <c r="A20" s="463"/>
      <c r="B20" s="185" t="s">
        <v>1626</v>
      </c>
      <c r="C20" s="466" t="s">
        <v>1639</v>
      </c>
      <c r="D20" s="450" t="s">
        <v>41</v>
      </c>
      <c r="E20" s="467" t="s">
        <v>1642</v>
      </c>
      <c r="F20" s="468"/>
    </row>
    <row r="21" spans="1:6">
      <c r="A21" s="469"/>
      <c r="B21" s="190" t="s">
        <v>1626</v>
      </c>
      <c r="C21" s="470" t="s">
        <v>1643</v>
      </c>
      <c r="D21" s="455" t="s">
        <v>41</v>
      </c>
      <c r="E21" s="471" t="s">
        <v>1646</v>
      </c>
      <c r="F21" s="472"/>
    </row>
    <row r="22" spans="1:6">
      <c r="A22" s="473"/>
      <c r="B22" s="174"/>
      <c r="C22" s="458"/>
      <c r="D22" s="459"/>
      <c r="E22" s="458"/>
    </row>
    <row r="23" spans="1:6" ht="18">
      <c r="A23" s="474"/>
      <c r="B23" s="435"/>
      <c r="C23" s="436" t="s">
        <v>406</v>
      </c>
      <c r="D23" s="437"/>
      <c r="E23" s="438"/>
      <c r="F23" s="439" t="s">
        <v>405</v>
      </c>
    </row>
    <row r="24" spans="1:6">
      <c r="A24" s="461" t="s">
        <v>10</v>
      </c>
      <c r="B24" s="441" t="s">
        <v>11</v>
      </c>
      <c r="C24" s="462" t="s">
        <v>19</v>
      </c>
      <c r="D24" s="442"/>
      <c r="E24" s="443" t="s">
        <v>19</v>
      </c>
      <c r="F24" s="444"/>
    </row>
    <row r="25" spans="1:6">
      <c r="A25" s="463"/>
      <c r="B25" s="182" t="s">
        <v>1627</v>
      </c>
      <c r="C25" s="464" t="s">
        <v>1631</v>
      </c>
      <c r="D25" s="450"/>
      <c r="E25" s="465" t="s">
        <v>1635</v>
      </c>
      <c r="F25" s="180"/>
    </row>
    <row r="26" spans="1:6">
      <c r="A26" s="469"/>
      <c r="B26" s="190" t="s">
        <v>1627</v>
      </c>
      <c r="C26" s="470" t="s">
        <v>1639</v>
      </c>
      <c r="D26" s="455"/>
      <c r="E26" s="471" t="s">
        <v>1646</v>
      </c>
      <c r="F26" s="472"/>
    </row>
    <row r="27" spans="1:6">
      <c r="A27" s="473"/>
      <c r="B27" s="174"/>
      <c r="C27" s="458"/>
      <c r="D27" s="459"/>
      <c r="E27" s="458"/>
      <c r="F27" s="475"/>
    </row>
    <row r="28" spans="1:6" ht="18">
      <c r="A28" s="476"/>
      <c r="B28" s="477"/>
      <c r="C28" s="436" t="s">
        <v>407</v>
      </c>
      <c r="D28" s="437"/>
      <c r="E28" s="438"/>
      <c r="F28" s="439" t="s">
        <v>405</v>
      </c>
    </row>
    <row r="29" spans="1:6">
      <c r="A29" s="440" t="s">
        <v>10</v>
      </c>
      <c r="B29" s="441" t="s">
        <v>11</v>
      </c>
      <c r="C29" s="442" t="s">
        <v>19</v>
      </c>
      <c r="D29" s="442"/>
      <c r="E29" s="442" t="s">
        <v>19</v>
      </c>
      <c r="F29" s="444"/>
    </row>
    <row r="30" spans="1:6">
      <c r="A30" s="463"/>
      <c r="B30" s="182" t="s">
        <v>1628</v>
      </c>
      <c r="C30" s="446" t="s">
        <v>1631</v>
      </c>
      <c r="D30" s="450"/>
      <c r="E30" s="446" t="s">
        <v>1646</v>
      </c>
      <c r="F30" s="180"/>
    </row>
    <row r="31" spans="1:6">
      <c r="A31" s="478"/>
      <c r="B31" s="190"/>
      <c r="C31" s="454"/>
      <c r="D31" s="455"/>
      <c r="E31" s="454"/>
      <c r="F31" s="472"/>
    </row>
  </sheetData>
  <sheetProtection sheet="1" objects="1" scenarios="1" formatCells="0" formatColumns="0" formatRows="0"/>
  <sortState ref="C5:E12">
    <sortCondition ref="D5"/>
  </sortState>
  <phoneticPr fontId="1" type="noConversion"/>
  <printOptions horizontalCentered="1" gridLines="1"/>
  <pageMargins left="0.39370078740157483" right="0.39370078740157483" top="0.59055118110236227" bottom="0.78740157480314965" header="0.51181102362204722" footer="0.51181102362204722"/>
  <pageSetup paperSize="9" fitToHeight="5" orientation="portrait" r:id="rId1"/>
  <headerFooter alignWithMargins="0">
    <oddFooter>&amp;R&amp;F&amp;[ / &amp;D&amp;[ 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31"/>
  <sheetViews>
    <sheetView showGridLines="0" zoomScale="85" zoomScaleNormal="85" workbookViewId="0"/>
  </sheetViews>
  <sheetFormatPr defaultColWidth="8.85546875" defaultRowHeight="10.5"/>
  <cols>
    <col min="1" max="1" width="7.7109375" style="277" customWidth="1"/>
    <col min="2" max="2" width="9.7109375" style="244" customWidth="1"/>
    <col min="3" max="3" width="35.7109375" style="244" customWidth="1"/>
    <col min="4" max="4" width="1.28515625" style="296" bestFit="1" customWidth="1"/>
    <col min="5" max="5" width="35.7109375" style="244" customWidth="1"/>
    <col min="6" max="6" width="4.7109375" style="244" customWidth="1"/>
    <col min="7" max="25" width="8.85546875" style="244"/>
    <col min="26" max="26" width="0" style="244" hidden="1" customWidth="1"/>
    <col min="27" max="16384" width="8.85546875" style="244"/>
  </cols>
  <sheetData>
    <row r="1" spans="1:7" ht="18">
      <c r="A1" s="240" t="str">
        <f>Setup!$B$3&amp;", "&amp;Setup!$B$7&amp;", "&amp;Setup!$B$4&amp;", "&amp;DAY(Setup!$B$8)&amp;"/"&amp;MONTH(Setup!$B$8)&amp;"-"&amp;DAY(Setup!$B$9)&amp;"/"&amp;MONTH(Setup!$B$9)&amp; " (" &amp; Setup!B6 &amp; ")"</f>
        <v>ΣΤ' ΕΝΩΣΗ, Ε3 26η, ΣΑ ΤΡΙΠΟΛΗΣ, 30/6-1/7 (Κ14)</v>
      </c>
      <c r="B1" s="241"/>
      <c r="C1" s="242"/>
      <c r="D1" s="241"/>
      <c r="E1" s="242"/>
      <c r="F1" s="241"/>
      <c r="G1" s="243"/>
    </row>
    <row r="2" spans="1:7" ht="14.25">
      <c r="A2" s="245" t="str">
        <f>Setup!$B$11</f>
        <v>ΚΑΛΟΓΡΗ Σ</v>
      </c>
      <c r="B2" s="241"/>
      <c r="C2" s="242"/>
      <c r="D2" s="241"/>
      <c r="E2" s="246"/>
      <c r="F2" s="241"/>
      <c r="G2" s="243"/>
    </row>
    <row r="3" spans="1:7" ht="18">
      <c r="A3" s="245"/>
      <c r="B3" s="241"/>
      <c r="C3" s="247" t="s">
        <v>21</v>
      </c>
      <c r="D3" s="248"/>
      <c r="E3" s="247"/>
      <c r="F3" s="241"/>
      <c r="G3" s="243"/>
    </row>
    <row r="4" spans="1:7">
      <c r="A4" s="249"/>
      <c r="B4" s="241"/>
      <c r="C4" s="249"/>
      <c r="D4" s="241"/>
      <c r="E4" s="242"/>
      <c r="F4" s="241"/>
    </row>
    <row r="5" spans="1:7" ht="18">
      <c r="A5" s="250"/>
      <c r="B5" s="251"/>
      <c r="C5" s="252" t="s">
        <v>409</v>
      </c>
      <c r="D5" s="253"/>
      <c r="E5" s="254"/>
      <c r="F5" s="255" t="s">
        <v>405</v>
      </c>
    </row>
    <row r="6" spans="1:7">
      <c r="A6" s="256" t="s">
        <v>10</v>
      </c>
      <c r="B6" s="257" t="s">
        <v>11</v>
      </c>
      <c r="C6" s="258" t="s">
        <v>19</v>
      </c>
      <c r="D6" s="258"/>
      <c r="E6" s="259" t="s">
        <v>19</v>
      </c>
      <c r="F6" s="260"/>
    </row>
    <row r="7" spans="1:7">
      <c r="A7" s="261"/>
      <c r="B7" s="262" t="str">
        <f>Setup!$B$6&amp;" R16"</f>
        <v>Κ14 R16</v>
      </c>
      <c r="C7" s="263" t="str">
        <f>IF(LEN(MD!I5)&lt;2,"",VLOOKUP(MD!I5,ALMD!$C:$L,10,FALSE))</f>
        <v>ΛΑΜΠΡΟΠΟΥΛΟΥ Β (ΑΕΚ ΤΡΙΠΟΛΗΣ)</v>
      </c>
      <c r="D7" s="264" t="str">
        <f>IF(OR(C7="",E7="")," ","-")</f>
        <v>-</v>
      </c>
      <c r="E7" s="263" t="str">
        <f>IF(LEN(MD!I6)&lt;2, "",VLOOKUP(MD!I6,ALMD!$C:$L,10,FALSE))</f>
        <v>ΜΗΤΡΟΠΟΥΛΟΥ Α (ΣΑ ΤΡΙΠΟΛΗΣ )</v>
      </c>
      <c r="F7" s="265"/>
    </row>
    <row r="8" spans="1:7">
      <c r="A8" s="266"/>
      <c r="B8" s="267" t="str">
        <f>Setup!$B$6&amp;" R16"</f>
        <v>Κ14 R16</v>
      </c>
      <c r="C8" s="268" t="str">
        <f>IF(LEN(MD!I7)&lt;2,"",VLOOKUP(MD!I7,ALMD!$C:$L,10,FALSE))</f>
        <v>ΤΟΥΜΠΑΝΙΑΡΗ Μ (ΟΑ ΚΟΡΙΝΘΟΥ )</v>
      </c>
      <c r="D8" s="269" t="str">
        <f t="shared" ref="D8:D10" si="0">IF(OR(C8="",E8="")," ","-")</f>
        <v>-</v>
      </c>
      <c r="E8" s="268" t="str">
        <f>IF(LEN(MD!I8)&lt;2, "",VLOOKUP(MD!I8,ALMD!$C:$L,10,FALSE))</f>
        <v>ΖΩΓΡΑΦΟΥ Α (ΟΑ ΚΟΡΙΝΘΟΥ )</v>
      </c>
      <c r="F8" s="270"/>
    </row>
    <row r="9" spans="1:7">
      <c r="A9" s="266"/>
      <c r="B9" s="267" t="str">
        <f>Setup!$B$6&amp;" R16"</f>
        <v>Κ14 R16</v>
      </c>
      <c r="C9" s="268" t="str">
        <f>IF(LEN(MD!I9)&lt;2,"",VLOOKUP(MD!I9,ALMD!$C:$L,10,FALSE))</f>
        <v>ΔΕΛΗ Μ (ΡΗΓΑΣ ΑΟΑ ΑΡ)</v>
      </c>
      <c r="D9" s="269" t="str">
        <f t="shared" si="0"/>
        <v>-</v>
      </c>
      <c r="E9" s="268" t="str">
        <f>IF(LEN(MD!I10)&lt;2,"",VLOOKUP(MD!I10,ALMD!$C:$L,10,FALSE))</f>
        <v>ΚΛΑΟΥΔΑΤΟΥ Δ (ΧΡΥΣΟΣ ΟΑ (Σ)</v>
      </c>
      <c r="F9" s="270"/>
    </row>
    <row r="10" spans="1:7">
      <c r="A10" s="266"/>
      <c r="B10" s="267" t="str">
        <f>Setup!$B$6&amp;" R16"</f>
        <v>Κ14 R16</v>
      </c>
      <c r="C10" s="268" t="str">
        <f>IF(LEN(MD!I11)&lt;2,"",VLOOKUP(MD!I11,ALMD!$C:$L,10,FALSE))</f>
        <v>ΝΙΚΟΛΑΚΟΠΟΥΛΟΥ Α (ΧΡΥΣΟΣ ΟΑ (Σ)</v>
      </c>
      <c r="D10" s="269" t="str">
        <f t="shared" si="0"/>
        <v>-</v>
      </c>
      <c r="E10" s="268" t="str">
        <f>IF(LEN(MD!I12)&lt;2,"",VLOOKUP(MD!I12,ALMD!$C:$L,10,FALSE))</f>
        <v>ΒΟΥΔΟΥΡΗ Μ (ΑΕΚ ΤΡΙΠΟΛΗΣ)</v>
      </c>
      <c r="F10" s="270"/>
    </row>
    <row r="11" spans="1:7">
      <c r="A11" s="266"/>
      <c r="B11" s="267" t="str">
        <f>Setup!$B$6&amp;" R16"</f>
        <v>Κ14 R16</v>
      </c>
      <c r="C11" s="268" t="str">
        <f>IF(LEN(MD!I13)&lt;2,"",VLOOKUP(MD!I13,ALMD!$C:$L,10,FALSE))</f>
        <v>ΖΟΥΓΡΑ Ι (ΖΑΚΥΝΘΙΝΟΣ Α)</v>
      </c>
      <c r="D11" s="269"/>
      <c r="E11" s="268" t="str">
        <f>IF(LEN(MD!I14)&lt;2,"",VLOOKUP(MD!I14,ALMD!$C:$L,10,FALSE))</f>
        <v>ΤΟΥΛΑ Μ (ΑΟΑ ΠΑΤΡΩΝ ()</v>
      </c>
      <c r="F11" s="270"/>
    </row>
    <row r="12" spans="1:7">
      <c r="A12" s="271"/>
      <c r="B12" s="267" t="str">
        <f>Setup!$B$6&amp;" R16"</f>
        <v>Κ14 R16</v>
      </c>
      <c r="C12" s="268" t="str">
        <f>IF(LEN(MD!I15)&lt;2,"",VLOOKUP(MD!I15,ALMD!$C:$L,10,FALSE))</f>
        <v>ΚΑΛΤΕΖΙΩΤΗ Ε (ΣΑ ΤΡΙΠΟΛΗΣ )</v>
      </c>
      <c r="D12" s="269"/>
      <c r="E12" s="268" t="str">
        <f>IF(LEN(MD!I16)&lt;2,"",VLOOKUP(MD!I16,ALMD!$C:$L,10,FALSE))</f>
        <v>ΚΟΤΙΝΗ Μ (ΑΟΑ ΠΑΤΡΩΝ ()</v>
      </c>
      <c r="F12" s="270"/>
    </row>
    <row r="13" spans="1:7">
      <c r="A13" s="271"/>
      <c r="B13" s="267" t="str">
        <f>Setup!$B$6&amp;" R16"</f>
        <v>Κ14 R16</v>
      </c>
      <c r="C13" s="268" t="str">
        <f>IF(LEN(MD!I17)&lt;2,"",VLOOKUP(MD!I17,ALMD!$C:$L,10,FALSE))</f>
        <v>ΑΣΕΝΟΒΑ Γ (ΟΑ ΚΑΛΑΜΑΤΑΣ)</v>
      </c>
      <c r="D13" s="269"/>
      <c r="E13" s="268" t="str">
        <f>IF(LEN(MD!I18)&lt;2,"",VLOOKUP(MD!I18,ALMD!$C:$L,10,FALSE))</f>
        <v>ΤΣΙΛΙΜΠΗ Δ (ΡΗΓΑΣ ΑΟΑ ΑΡ)</v>
      </c>
      <c r="F13" s="270"/>
    </row>
    <row r="14" spans="1:7">
      <c r="A14" s="272"/>
      <c r="B14" s="273" t="str">
        <f>Setup!$B$6&amp;" R16"</f>
        <v>Κ14 R16</v>
      </c>
      <c r="C14" s="274" t="str">
        <f>IF(LEN(MD!I19)&lt;2,"",VLOOKUP(MD!I19,ALMD!$C:$L,10,FALSE))</f>
        <v>ΜΠΟΥΖΟΥ Ε (ΣΑ ΤΡΙΠΟΛΗΣ )</v>
      </c>
      <c r="D14" s="275"/>
      <c r="E14" s="274" t="str">
        <f>IF(LEN(MD!I20)&lt;2,"",VLOOKUP(MD!I20,ALMD!$C:$L,10,FALSE))</f>
        <v>ΣΤΡΑΤΗ Γ (ΑΟΑ ΠΑΤΡΩΝ ()</v>
      </c>
      <c r="F14" s="276"/>
    </row>
    <row r="15" spans="1:7">
      <c r="B15" s="278"/>
      <c r="C15" s="279"/>
      <c r="D15" s="280"/>
      <c r="E15" s="279"/>
    </row>
    <row r="16" spans="1:7" ht="18">
      <c r="A16" s="250"/>
      <c r="B16" s="251"/>
      <c r="C16" s="252" t="s">
        <v>408</v>
      </c>
      <c r="D16" s="253"/>
      <c r="E16" s="254"/>
      <c r="F16" s="255" t="s">
        <v>405</v>
      </c>
    </row>
    <row r="17" spans="1:6">
      <c r="A17" s="281" t="s">
        <v>10</v>
      </c>
      <c r="B17" s="257" t="s">
        <v>11</v>
      </c>
      <c r="C17" s="282" t="s">
        <v>19</v>
      </c>
      <c r="D17" s="258"/>
      <c r="E17" s="259" t="s">
        <v>19</v>
      </c>
      <c r="F17" s="260"/>
    </row>
    <row r="18" spans="1:6">
      <c r="A18" s="283"/>
      <c r="B18" s="262" t="str">
        <f>Setup!$B$6&amp;" R8"</f>
        <v>Κ14 R8</v>
      </c>
      <c r="C18" s="284" t="str">
        <f>IF(LEN(MD!N5)&lt;2,"",VLOOKUP(MD!N5,ALMD!$C:$L,10,FALSE))</f>
        <v>ΛΑΜΠΡΟΠΟΥΛΟΥ Β (ΑΕΚ ΤΡΙΠΟΛΗΣ)</v>
      </c>
      <c r="D18" s="269" t="str">
        <f>IF(OR(C18="",E18="")," ","-")</f>
        <v>-</v>
      </c>
      <c r="E18" s="285" t="str">
        <f>IF(LEN(MD!N7)&lt;2,"",VLOOKUP(MD!N7,ALMD!$C:$L,10,FALSE))</f>
        <v>ΖΩΓΡΑΦΟΥ Α (ΟΑ ΚΟΡΙΝΘΟΥ )</v>
      </c>
      <c r="F18" s="286"/>
    </row>
    <row r="19" spans="1:6">
      <c r="A19" s="283"/>
      <c r="B19" s="267" t="str">
        <f>Setup!$B$6&amp;" R8"</f>
        <v>Κ14 R8</v>
      </c>
      <c r="C19" s="287" t="str">
        <f>IF(LEN(MD!N9)&lt;2,"",VLOOKUP(MD!N9,ALMD!$C:$L,10,FALSE))</f>
        <v>ΔΕΛΗ Μ (ΡΗΓΑΣ ΑΟΑ ΑΡ)</v>
      </c>
      <c r="D19" s="269" t="str">
        <f>IF(OR(C19="",E19="")," ","-")</f>
        <v>-</v>
      </c>
      <c r="E19" s="288" t="str">
        <f>IF(LEN(MD!N11)&lt;2,"",VLOOKUP(MD!N11,ALMD!$C:$L,10,FALSE))</f>
        <v>ΒΟΥΔΟΥΡΗ Μ (ΑΕΚ ΤΡΙΠΟΛΗΣ)</v>
      </c>
      <c r="F19" s="289"/>
    </row>
    <row r="20" spans="1:6">
      <c r="A20" s="283"/>
      <c r="B20" s="267" t="str">
        <f>Setup!$B$6&amp;" R8"</f>
        <v>Κ14 R8</v>
      </c>
      <c r="C20" s="287" t="str">
        <f>IF(LEN(MD!N13)&lt;2,"",VLOOKUP(MD!N13,ALMD!$C:$L,10,FALSE))</f>
        <v>ΖΟΥΓΡΑ Ι (ΖΑΚΥΝΘΙΝΟΣ Α)</v>
      </c>
      <c r="D20" s="269" t="str">
        <f>IF(OR(C20="",E20="")," ","-")</f>
        <v>-</v>
      </c>
      <c r="E20" s="288" t="str">
        <f>IF(LEN(MD!N15)&lt;2,"",VLOOKUP(MD!N15,ALMD!$C:$L,10,FALSE))</f>
        <v>ΚΟΤΙΝΗ Μ (ΑΟΑ ΠΑΤΡΩΝ ()</v>
      </c>
      <c r="F20" s="289"/>
    </row>
    <row r="21" spans="1:6">
      <c r="A21" s="290"/>
      <c r="B21" s="273" t="str">
        <f>Setup!$B$6&amp;" R8"</f>
        <v>Κ14 R8</v>
      </c>
      <c r="C21" s="291" t="str">
        <f>IF(LEN(MD!N17)&lt;2,"",VLOOKUP(MD!N17,ALMD!$C:$L,10,FALSE))</f>
        <v>ΑΣΕΝΟΒΑ Γ (ΟΑ ΚΑΛΑΜΑΤΑΣ)</v>
      </c>
      <c r="D21" s="275" t="str">
        <f>IF(OR(C21="",E21="")," ","-")</f>
        <v>-</v>
      </c>
      <c r="E21" s="292" t="str">
        <f>IF(LEN(MD!N19)&lt;2,"",VLOOKUP(MD!N19,ALMD!$C:$L,10,FALSE))</f>
        <v>ΣΤΡΑΤΗ Γ (ΑΟΑ ΠΑΤΡΩΝ ()</v>
      </c>
      <c r="F21" s="293"/>
    </row>
    <row r="22" spans="1:6">
      <c r="A22" s="294"/>
      <c r="B22" s="278"/>
      <c r="C22" s="279"/>
      <c r="D22" s="280"/>
      <c r="E22" s="279"/>
    </row>
    <row r="23" spans="1:6" ht="18">
      <c r="A23" s="295"/>
      <c r="B23" s="251"/>
      <c r="C23" s="252" t="s">
        <v>406</v>
      </c>
      <c r="D23" s="253"/>
      <c r="E23" s="254"/>
      <c r="F23" s="255" t="s">
        <v>405</v>
      </c>
    </row>
    <row r="24" spans="1:6">
      <c r="A24" s="281" t="s">
        <v>10</v>
      </c>
      <c r="B24" s="257" t="s">
        <v>11</v>
      </c>
      <c r="C24" s="282" t="s">
        <v>19</v>
      </c>
      <c r="D24" s="258"/>
      <c r="E24" s="259" t="s">
        <v>19</v>
      </c>
      <c r="F24" s="260"/>
    </row>
    <row r="25" spans="1:6">
      <c r="A25" s="283"/>
      <c r="B25" s="262" t="str">
        <f>Setup!$B$6&amp;" Ημιτελ"</f>
        <v>Κ14 Ημιτελ</v>
      </c>
      <c r="C25" s="284" t="str">
        <f>IF(LEN(MD!Q6)&lt;2,"",VLOOKUP(MD!Q6,ALMD!$C:$L,10,FALSE))</f>
        <v>ΛΑΜΠΡΟΠΟΥΛΟΥ Β (ΑΕΚ ΤΡΙΠΟΛΗΣ)</v>
      </c>
      <c r="D25" s="269"/>
      <c r="E25" s="285" t="str">
        <f>IF(LEN(MD!Q10)&lt;2,"",VLOOKUP(MD!Q10,ALMD!$C:$L,10,FALSE))</f>
        <v>ΔΕΛΗ Μ (ΡΗΓΑΣ ΑΟΑ ΑΡ)</v>
      </c>
      <c r="F25" s="286"/>
    </row>
    <row r="26" spans="1:6">
      <c r="A26" s="290"/>
      <c r="B26" s="273" t="str">
        <f>Setup!$B$6&amp;" Ημιτελ"</f>
        <v>Κ14 Ημιτελ</v>
      </c>
      <c r="C26" s="291" t="str">
        <f>IF(LEN(MD!Q14)&lt;2,"",VLOOKUP(MD!Q14,ALMD!$C:$L,10,FALSE))</f>
        <v>ΖΟΥΓΡΑ Ι (ΖΑΚΥΝΘΙΝΟΣ Α)</v>
      </c>
      <c r="D26" s="275"/>
      <c r="E26" s="292" t="str">
        <f>IF(LEN(MD!Q18)&lt;2,"",VLOOKUP(MD!Q18,ALMD!$C:$L,10,FALSE))</f>
        <v>ΣΤΡΑΤΗ Γ (ΑΟΑ ΠΑΤΡΩΝ ()</v>
      </c>
      <c r="F26" s="293"/>
    </row>
    <row r="27" spans="1:6">
      <c r="A27" s="294"/>
      <c r="B27" s="278"/>
      <c r="C27" s="279"/>
      <c r="D27" s="280"/>
      <c r="E27" s="279"/>
      <c r="F27" s="296"/>
    </row>
    <row r="28" spans="1:6" ht="18">
      <c r="A28" s="297"/>
      <c r="B28" s="298"/>
      <c r="C28" s="252" t="s">
        <v>407</v>
      </c>
      <c r="D28" s="253"/>
      <c r="E28" s="254"/>
      <c r="F28" s="255" t="s">
        <v>405</v>
      </c>
    </row>
    <row r="29" spans="1:6">
      <c r="A29" s="256" t="s">
        <v>10</v>
      </c>
      <c r="B29" s="257" t="s">
        <v>11</v>
      </c>
      <c r="C29" s="258" t="s">
        <v>19</v>
      </c>
      <c r="D29" s="258"/>
      <c r="E29" s="258" t="s">
        <v>19</v>
      </c>
      <c r="F29" s="260"/>
    </row>
    <row r="30" spans="1:6">
      <c r="A30" s="283"/>
      <c r="B30" s="262" t="str">
        <f>Setup!$B$6&amp;" Τελ."</f>
        <v>Κ14 Τελ.</v>
      </c>
      <c r="C30" s="263" t="str">
        <f>IF(LEN(MD!T8)&lt;2,"",VLOOKUP(MD!T8,ALMD!$C:$L,10,FALSE))</f>
        <v>ΛΑΜΠΡΟΠΟΥΛΟΥ Β (ΑΕΚ ΤΡΙΠΟΛΗΣ)</v>
      </c>
      <c r="D30" s="269"/>
      <c r="E30" s="263" t="str">
        <f>IF(LEN(MD!T16)&lt;2,"",VLOOKUP(MD!T16,ALMD!$C:$L,10,FALSE))</f>
        <v>ΣΤΡΑΤΗ Γ (ΑΟΑ ΠΑΤΡΩΝ ()</v>
      </c>
      <c r="F30" s="286"/>
    </row>
    <row r="31" spans="1:6">
      <c r="A31" s="299"/>
      <c r="B31" s="273"/>
      <c r="C31" s="274"/>
      <c r="D31" s="275"/>
      <c r="E31" s="274"/>
      <c r="F31" s="293"/>
    </row>
  </sheetData>
  <sheetProtection sheet="1" objects="1" scenarios="1" formatCells="0" formatColumns="0" formatRows="0"/>
  <phoneticPr fontId="1" type="noConversion"/>
  <printOptions horizontalCentered="1" gridLines="1"/>
  <pageMargins left="0.39370078740157483" right="0.39370078740157483" top="0.59055118110236227" bottom="0.59055118110236227" header="0.51181102362204722" footer="0.51181102362204722"/>
  <pageSetup paperSize="9" scale="97" fitToHeight="5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AT3214"/>
  <sheetViews>
    <sheetView workbookViewId="0">
      <pane ySplit="1" topLeftCell="A2" activePane="bottomLeft" state="frozen"/>
      <selection pane="bottomLeft" activeCell="A2" sqref="A2"/>
    </sheetView>
  </sheetViews>
  <sheetFormatPr defaultColWidth="8.85546875" defaultRowHeight="9"/>
  <cols>
    <col min="1" max="1" width="7" style="348" bestFit="1" customWidth="1"/>
    <col min="2" max="2" width="6.42578125" style="333" bestFit="1" customWidth="1"/>
    <col min="3" max="3" width="8.85546875" style="348" bestFit="1" customWidth="1"/>
    <col min="4" max="5" width="1.7109375" style="333" customWidth="1"/>
    <col min="6" max="6" width="5.42578125" style="399" bestFit="1" customWidth="1"/>
    <col min="7" max="8" width="4.28515625" style="399" bestFit="1" customWidth="1"/>
    <col min="9" max="12" width="3.85546875" style="399" bestFit="1" customWidth="1"/>
    <col min="13" max="13" width="3.140625" style="399" bestFit="1" customWidth="1"/>
    <col min="14" max="14" width="1.7109375" style="399" customWidth="1"/>
    <col min="15" max="15" width="1.7109375" style="333" customWidth="1"/>
    <col min="16" max="16" width="8.7109375" style="367" bestFit="1" customWidth="1"/>
    <col min="17" max="17" width="6.140625" style="367" bestFit="1" customWidth="1"/>
    <col min="18" max="18" width="7" style="367" bestFit="1" customWidth="1"/>
    <col min="19" max="21" width="1.7109375" style="348" customWidth="1"/>
    <col min="22" max="22" width="6" style="372" bestFit="1" customWidth="1"/>
    <col min="23" max="23" width="1.7109375" style="348" customWidth="1"/>
    <col min="24" max="24" width="20.7109375" style="348" customWidth="1"/>
    <col min="25" max="25" width="3.140625" style="372" bestFit="1" customWidth="1"/>
    <col min="26" max="26" width="5" style="372" bestFit="1" customWidth="1"/>
    <col min="27" max="27" width="1.7109375" style="559" customWidth="1"/>
    <col min="28" max="28" width="9.7109375" style="333" bestFit="1" customWidth="1"/>
    <col min="29" max="29" width="1.7109375" style="394" customWidth="1"/>
    <col min="30" max="30" width="24.28515625" style="348" bestFit="1" customWidth="1"/>
    <col min="31" max="31" width="1.7109375" style="348" customWidth="1"/>
    <col min="32" max="32" width="11.7109375" style="381" bestFit="1" customWidth="1"/>
    <col min="33" max="33" width="5.140625" style="380" bestFit="1" customWidth="1"/>
    <col min="34" max="34" width="1.7109375" style="348" customWidth="1"/>
    <col min="35" max="35" width="21.85546875" style="628" customWidth="1"/>
    <col min="36" max="36" width="7.5703125" style="390" customWidth="1"/>
    <col min="37" max="37" width="20.85546875" style="381" customWidth="1"/>
    <col min="38" max="38" width="6.140625" style="380" customWidth="1"/>
    <col min="39" max="39" width="22.140625" style="381" customWidth="1"/>
    <col min="40" max="40" width="4.85546875" style="380" customWidth="1"/>
    <col min="41" max="41" width="7.7109375" style="380" customWidth="1"/>
    <col min="42" max="42" width="5.28515625" style="380" customWidth="1"/>
    <col min="43" max="43" width="5" style="553" customWidth="1"/>
    <col min="44" max="44" width="3.140625" style="372" bestFit="1" customWidth="1"/>
    <col min="45" max="45" width="7" style="631" bestFit="1" customWidth="1"/>
    <col min="46" max="46" width="7" style="372" bestFit="1" customWidth="1"/>
    <col min="47" max="16384" width="8.85546875" style="348"/>
  </cols>
  <sheetData>
    <row r="1" spans="1:46" s="333" customFormat="1">
      <c r="A1" s="331" t="s">
        <v>29</v>
      </c>
      <c r="B1" s="331" t="s">
        <v>30</v>
      </c>
      <c r="C1" s="332" t="s">
        <v>31</v>
      </c>
      <c r="F1" s="334"/>
      <c r="G1" s="335" t="s">
        <v>393</v>
      </c>
      <c r="H1" s="336" t="s">
        <v>58</v>
      </c>
      <c r="I1" s="336" t="s">
        <v>59</v>
      </c>
      <c r="J1" s="336" t="s">
        <v>60</v>
      </c>
      <c r="K1" s="336" t="s">
        <v>9</v>
      </c>
      <c r="L1" s="335" t="s">
        <v>61</v>
      </c>
      <c r="M1" s="335" t="s">
        <v>62</v>
      </c>
      <c r="P1" s="395" t="s">
        <v>492</v>
      </c>
      <c r="Q1" s="396" t="s">
        <v>89</v>
      </c>
      <c r="R1" s="396" t="s">
        <v>90</v>
      </c>
      <c r="V1" s="362" t="s">
        <v>493</v>
      </c>
      <c r="X1" s="363" t="s">
        <v>494</v>
      </c>
      <c r="Y1" s="363" t="s">
        <v>554</v>
      </c>
      <c r="Z1" s="363" t="s">
        <v>555</v>
      </c>
      <c r="AA1" s="558"/>
      <c r="AB1" s="364" t="s">
        <v>411</v>
      </c>
      <c r="AC1" s="392"/>
      <c r="AD1" s="365" t="s">
        <v>437</v>
      </c>
      <c r="AF1" s="573" t="s">
        <v>571</v>
      </c>
      <c r="AG1" s="573" t="s">
        <v>1237</v>
      </c>
      <c r="AI1" s="383" t="s">
        <v>889</v>
      </c>
      <c r="AJ1" s="548" t="s">
        <v>890</v>
      </c>
      <c r="AK1" s="549" t="s">
        <v>1224</v>
      </c>
      <c r="AL1" s="550" t="s">
        <v>1225</v>
      </c>
      <c r="AM1" s="550" t="s">
        <v>1226</v>
      </c>
      <c r="AN1" s="549" t="s">
        <v>1227</v>
      </c>
      <c r="AO1" s="549" t="s">
        <v>1228</v>
      </c>
      <c r="AP1" s="551" t="s">
        <v>1229</v>
      </c>
      <c r="AQ1" s="552" t="s">
        <v>1230</v>
      </c>
      <c r="AR1" s="627" t="s">
        <v>1563</v>
      </c>
      <c r="AS1" s="629" t="s">
        <v>891</v>
      </c>
      <c r="AT1" s="419" t="s">
        <v>1118</v>
      </c>
    </row>
    <row r="2" spans="1:46">
      <c r="A2" s="337">
        <v>1</v>
      </c>
      <c r="B2" s="338">
        <f ca="1">RAND()/222</f>
        <v>2.1077605607672996E-4</v>
      </c>
      <c r="C2" s="339">
        <v>7.3546291374376185E-4</v>
      </c>
      <c r="F2" s="340" t="s">
        <v>106</v>
      </c>
      <c r="G2" s="397"/>
      <c r="H2" s="341">
        <v>5</v>
      </c>
      <c r="I2" s="341">
        <v>7.5</v>
      </c>
      <c r="J2" s="341">
        <v>10</v>
      </c>
      <c r="K2" s="341">
        <v>15</v>
      </c>
      <c r="L2" s="341">
        <v>25</v>
      </c>
      <c r="M2" s="341">
        <v>30</v>
      </c>
      <c r="N2" s="382"/>
      <c r="P2" s="403"/>
      <c r="Q2" s="367" t="s">
        <v>47</v>
      </c>
      <c r="R2" s="367" t="s">
        <v>75</v>
      </c>
      <c r="V2" s="368"/>
      <c r="X2" s="369"/>
      <c r="Y2" s="366"/>
      <c r="Z2" s="366"/>
      <c r="AB2" s="370"/>
      <c r="AC2" s="393"/>
      <c r="AD2" s="371"/>
      <c r="AF2" s="574" t="s">
        <v>572</v>
      </c>
      <c r="AG2" s="575">
        <v>30</v>
      </c>
      <c r="AI2" s="628" t="str">
        <f>AJ2&amp;AK2&amp;AL2&amp;AN2&amp;AO2</f>
        <v>42737ITF (BELGRADE)14Sα18</v>
      </c>
      <c r="AJ2" s="391">
        <v>42737</v>
      </c>
      <c r="AK2" s="384" t="s">
        <v>1277</v>
      </c>
      <c r="AL2" s="385">
        <v>14</v>
      </c>
      <c r="AM2" s="386" t="s">
        <v>1278</v>
      </c>
      <c r="AN2" s="387" t="s">
        <v>892</v>
      </c>
      <c r="AO2" s="387" t="s">
        <v>1205</v>
      </c>
      <c r="AP2" s="387">
        <v>8</v>
      </c>
      <c r="AQ2" s="553">
        <v>2388</v>
      </c>
      <c r="AR2" s="372">
        <v>585</v>
      </c>
      <c r="AS2" s="630" t="s">
        <v>47</v>
      </c>
      <c r="AT2" s="420">
        <v>3</v>
      </c>
    </row>
    <row r="3" spans="1:46">
      <c r="A3" s="337">
        <v>2</v>
      </c>
      <c r="B3" s="338">
        <f ca="1">RAND()/222</f>
        <v>4.1002824409650052E-3</v>
      </c>
      <c r="C3" s="339">
        <v>2.0415477499052866E-3</v>
      </c>
      <c r="F3" s="340" t="s">
        <v>107</v>
      </c>
      <c r="G3" s="397"/>
      <c r="H3" s="341">
        <v>10</v>
      </c>
      <c r="I3" s="341">
        <v>15</v>
      </c>
      <c r="J3" s="341">
        <v>20</v>
      </c>
      <c r="K3" s="341">
        <v>30</v>
      </c>
      <c r="L3" s="341">
        <v>50</v>
      </c>
      <c r="M3" s="341">
        <v>60</v>
      </c>
      <c r="N3" s="382"/>
      <c r="P3" s="403" t="s">
        <v>37</v>
      </c>
      <c r="Q3" s="367" t="s">
        <v>37</v>
      </c>
      <c r="R3" s="367" t="s">
        <v>76</v>
      </c>
      <c r="V3" s="368" t="s">
        <v>100</v>
      </c>
      <c r="X3" s="369" t="s">
        <v>119</v>
      </c>
      <c r="Y3" s="366">
        <v>366</v>
      </c>
      <c r="Z3" s="366" t="s">
        <v>120</v>
      </c>
      <c r="AB3" s="370" t="s">
        <v>414</v>
      </c>
      <c r="AC3" s="393"/>
      <c r="AD3" s="371" t="s">
        <v>1264</v>
      </c>
      <c r="AF3" s="574" t="s">
        <v>573</v>
      </c>
      <c r="AG3" s="575">
        <v>25</v>
      </c>
      <c r="AI3" s="628" t="str">
        <f t="shared" ref="AI3:AI66" si="0">AJ3&amp;AK3&amp;AL3&amp;AN3&amp;AO3</f>
        <v>42737TE (BOZICNI)15Sα14</v>
      </c>
      <c r="AJ3" s="391">
        <v>42737</v>
      </c>
      <c r="AK3" s="384" t="s">
        <v>1279</v>
      </c>
      <c r="AL3" s="385">
        <v>15</v>
      </c>
      <c r="AM3" s="386" t="s">
        <v>1280</v>
      </c>
      <c r="AN3" s="387" t="s">
        <v>892</v>
      </c>
      <c r="AO3" s="387" t="s">
        <v>1203</v>
      </c>
      <c r="AP3" s="387">
        <v>6</v>
      </c>
      <c r="AQ3" s="553">
        <v>2389</v>
      </c>
      <c r="AR3" s="372">
        <v>586</v>
      </c>
      <c r="AS3" s="630" t="s">
        <v>51</v>
      </c>
      <c r="AT3" s="420">
        <v>4</v>
      </c>
    </row>
    <row r="4" spans="1:46">
      <c r="A4" s="337">
        <v>3</v>
      </c>
      <c r="B4" s="338">
        <f ca="1">RAND()/222</f>
        <v>1.1830670788302992E-3</v>
      </c>
      <c r="C4" s="339">
        <v>4.4030805449619594E-3</v>
      </c>
      <c r="F4" s="340" t="s">
        <v>108</v>
      </c>
      <c r="G4" s="397"/>
      <c r="H4" s="341">
        <v>20</v>
      </c>
      <c r="I4" s="341">
        <v>30</v>
      </c>
      <c r="J4" s="341">
        <v>40</v>
      </c>
      <c r="K4" s="341">
        <v>60</v>
      </c>
      <c r="L4" s="341">
        <v>100</v>
      </c>
      <c r="M4" s="341">
        <v>120</v>
      </c>
      <c r="N4" s="382"/>
      <c r="P4" s="403" t="s">
        <v>48</v>
      </c>
      <c r="Q4" s="367" t="s">
        <v>48</v>
      </c>
      <c r="R4" s="367" t="s">
        <v>77</v>
      </c>
      <c r="V4" s="368" t="s">
        <v>121</v>
      </c>
      <c r="X4" s="369" t="s">
        <v>122</v>
      </c>
      <c r="Y4" s="366">
        <v>124</v>
      </c>
      <c r="Z4" s="366" t="s">
        <v>123</v>
      </c>
      <c r="AB4" s="370" t="s">
        <v>423</v>
      </c>
      <c r="AC4" s="393"/>
      <c r="AD4" s="371" t="s">
        <v>498</v>
      </c>
      <c r="AF4" s="574" t="s">
        <v>574</v>
      </c>
      <c r="AG4" s="575">
        <v>15</v>
      </c>
      <c r="AI4" s="628" t="str">
        <f t="shared" si="0"/>
        <v>42744ITF (16TH ABU DHABI)14Sα18</v>
      </c>
      <c r="AJ4" s="391">
        <v>42744</v>
      </c>
      <c r="AK4" s="384" t="s">
        <v>1281</v>
      </c>
      <c r="AL4" s="385">
        <v>14</v>
      </c>
      <c r="AM4" s="386" t="s">
        <v>1278</v>
      </c>
      <c r="AN4" s="387" t="s">
        <v>892</v>
      </c>
      <c r="AO4" s="387" t="s">
        <v>1205</v>
      </c>
      <c r="AP4" s="387">
        <v>8</v>
      </c>
      <c r="AQ4" s="553">
        <v>2390</v>
      </c>
      <c r="AR4" s="372">
        <v>587</v>
      </c>
      <c r="AS4" s="630" t="s">
        <v>37</v>
      </c>
      <c r="AT4" s="420">
        <v>5</v>
      </c>
    </row>
    <row r="5" spans="1:46">
      <c r="A5" s="337">
        <v>4</v>
      </c>
      <c r="B5" s="338">
        <f ca="1">RAND()/222</f>
        <v>1.8864909720423424E-3</v>
      </c>
      <c r="C5" s="339">
        <v>7.9117222241149323E-4</v>
      </c>
      <c r="F5" s="340" t="s">
        <v>109</v>
      </c>
      <c r="G5" s="397"/>
      <c r="H5" s="341">
        <v>25</v>
      </c>
      <c r="I5" s="341">
        <v>37.5</v>
      </c>
      <c r="J5" s="341">
        <v>50</v>
      </c>
      <c r="K5" s="341">
        <v>75</v>
      </c>
      <c r="L5" s="341">
        <v>125</v>
      </c>
      <c r="M5" s="341">
        <v>150</v>
      </c>
      <c r="N5" s="382"/>
      <c r="P5" s="403" t="s">
        <v>49</v>
      </c>
      <c r="Q5" s="367" t="s">
        <v>49</v>
      </c>
      <c r="R5" s="367" t="s">
        <v>78</v>
      </c>
      <c r="V5" s="368" t="s">
        <v>415</v>
      </c>
      <c r="X5" s="369" t="s">
        <v>124</v>
      </c>
      <c r="Y5" s="366">
        <v>201</v>
      </c>
      <c r="Z5" s="366" t="s">
        <v>125</v>
      </c>
      <c r="AB5" s="370" t="s">
        <v>424</v>
      </c>
      <c r="AC5" s="393"/>
      <c r="AD5" s="371" t="s">
        <v>440</v>
      </c>
      <c r="AF5" s="574" t="s">
        <v>575</v>
      </c>
      <c r="AG5" s="575">
        <v>10</v>
      </c>
      <c r="AI5" s="628" t="str">
        <f t="shared" si="0"/>
        <v>42744TE (17TH TENNISLINE)15Sκ16</v>
      </c>
      <c r="AJ5" s="391">
        <v>42744</v>
      </c>
      <c r="AK5" s="384" t="s">
        <v>1282</v>
      </c>
      <c r="AL5" s="385">
        <v>15</v>
      </c>
      <c r="AM5" s="386" t="s">
        <v>1280</v>
      </c>
      <c r="AN5" s="387" t="s">
        <v>892</v>
      </c>
      <c r="AO5" s="387" t="s">
        <v>1208</v>
      </c>
      <c r="AP5" s="387">
        <v>11</v>
      </c>
      <c r="AQ5" s="553">
        <v>2391</v>
      </c>
      <c r="AR5" s="372">
        <v>588</v>
      </c>
      <c r="AS5" s="630" t="s">
        <v>48</v>
      </c>
      <c r="AT5" s="420">
        <v>6</v>
      </c>
    </row>
    <row r="6" spans="1:46">
      <c r="A6" s="337">
        <v>5</v>
      </c>
      <c r="B6" s="338">
        <f ca="1">RAND()/222</f>
        <v>2.1131527166446261E-3</v>
      </c>
      <c r="C6" s="339">
        <v>5.716711888385682E-4</v>
      </c>
      <c r="F6" s="342" t="s">
        <v>110</v>
      </c>
      <c r="G6" s="397"/>
      <c r="H6" s="341">
        <v>2.5</v>
      </c>
      <c r="I6" s="341">
        <v>4</v>
      </c>
      <c r="J6" s="341">
        <v>5</v>
      </c>
      <c r="K6" s="341">
        <v>7.5</v>
      </c>
      <c r="L6" s="341">
        <v>12.5</v>
      </c>
      <c r="M6" s="341">
        <v>15</v>
      </c>
      <c r="N6" s="382"/>
      <c r="P6" s="403" t="s">
        <v>50</v>
      </c>
      <c r="Q6" s="367" t="s">
        <v>50</v>
      </c>
      <c r="R6" s="367" t="s">
        <v>79</v>
      </c>
      <c r="V6" s="368" t="s">
        <v>534</v>
      </c>
      <c r="X6" s="369" t="s">
        <v>126</v>
      </c>
      <c r="Y6" s="366">
        <v>169</v>
      </c>
      <c r="Z6" s="366" t="s">
        <v>127</v>
      </c>
      <c r="AB6" s="370" t="s">
        <v>425</v>
      </c>
      <c r="AC6" s="393"/>
      <c r="AD6" s="371" t="s">
        <v>549</v>
      </c>
      <c r="AF6" s="574" t="s">
        <v>576</v>
      </c>
      <c r="AG6" s="575">
        <v>7.5</v>
      </c>
      <c r="AI6" s="628" t="str">
        <f t="shared" si="0"/>
        <v>42751ITF (HOTEL KURZ)14Sα18</v>
      </c>
      <c r="AJ6" s="391">
        <v>42751</v>
      </c>
      <c r="AK6" s="384" t="s">
        <v>1283</v>
      </c>
      <c r="AL6" s="385">
        <v>14</v>
      </c>
      <c r="AM6" s="386" t="s">
        <v>1278</v>
      </c>
      <c r="AN6" s="387" t="s">
        <v>892</v>
      </c>
      <c r="AO6" s="387" t="s">
        <v>1205</v>
      </c>
      <c r="AP6" s="387">
        <v>8</v>
      </c>
      <c r="AQ6" s="553">
        <v>2392</v>
      </c>
      <c r="AR6" s="372">
        <v>589</v>
      </c>
      <c r="AS6" s="630" t="s">
        <v>49</v>
      </c>
      <c r="AT6" s="420">
        <v>7</v>
      </c>
    </row>
    <row r="7" spans="1:46">
      <c r="A7" s="337">
        <v>6</v>
      </c>
      <c r="B7" s="338">
        <f t="shared" ref="B7:B17" ca="1" si="1">RAND()/222</f>
        <v>1.9622156145871728E-4</v>
      </c>
      <c r="C7" s="339">
        <v>6.7395023949707905E-4</v>
      </c>
      <c r="F7" s="342" t="s">
        <v>111</v>
      </c>
      <c r="G7" s="397"/>
      <c r="H7" s="341">
        <v>5</v>
      </c>
      <c r="I7" s="341">
        <v>7.5</v>
      </c>
      <c r="J7" s="341">
        <v>10</v>
      </c>
      <c r="K7" s="341">
        <v>15</v>
      </c>
      <c r="L7" s="341">
        <v>25</v>
      </c>
      <c r="M7" s="341">
        <v>30</v>
      </c>
      <c r="N7" s="382"/>
      <c r="P7" s="403" t="s">
        <v>52</v>
      </c>
      <c r="Q7" s="367" t="s">
        <v>51</v>
      </c>
      <c r="R7" s="367" t="s">
        <v>80</v>
      </c>
      <c r="V7" s="368" t="s">
        <v>1050</v>
      </c>
      <c r="X7" s="369" t="s">
        <v>128</v>
      </c>
      <c r="Y7" s="366">
        <v>407</v>
      </c>
      <c r="Z7" s="366" t="s">
        <v>129</v>
      </c>
      <c r="AB7" s="370" t="s">
        <v>426</v>
      </c>
      <c r="AC7" s="393"/>
      <c r="AD7" s="371" t="s">
        <v>448</v>
      </c>
      <c r="AF7" s="574" t="s">
        <v>577</v>
      </c>
      <c r="AG7" s="575">
        <v>1</v>
      </c>
      <c r="AI7" s="628" t="str">
        <f t="shared" si="0"/>
        <v>42751ITF (HOTEL KURZ)14Dα18</v>
      </c>
      <c r="AJ7" s="391">
        <v>42751</v>
      </c>
      <c r="AK7" s="384" t="s">
        <v>1283</v>
      </c>
      <c r="AL7" s="385">
        <v>14</v>
      </c>
      <c r="AM7" s="386" t="s">
        <v>1278</v>
      </c>
      <c r="AN7" s="387" t="s">
        <v>893</v>
      </c>
      <c r="AO7" s="387" t="s">
        <v>1205</v>
      </c>
      <c r="AP7" s="387">
        <v>16</v>
      </c>
      <c r="AQ7" s="553">
        <v>2393</v>
      </c>
      <c r="AR7" s="372">
        <v>589</v>
      </c>
      <c r="AS7" s="630" t="s">
        <v>50</v>
      </c>
      <c r="AT7" s="420">
        <v>8</v>
      </c>
    </row>
    <row r="8" spans="1:46">
      <c r="A8" s="337">
        <v>7</v>
      </c>
      <c r="B8" s="338">
        <f t="shared" ca="1" si="1"/>
        <v>2.548873380860261E-3</v>
      </c>
      <c r="C8" s="339">
        <v>9.6042078290864473E-4</v>
      </c>
      <c r="F8" s="342" t="s">
        <v>112</v>
      </c>
      <c r="G8" s="397"/>
      <c r="H8" s="341">
        <v>10</v>
      </c>
      <c r="I8" s="341">
        <v>16</v>
      </c>
      <c r="J8" s="341">
        <v>20</v>
      </c>
      <c r="K8" s="341">
        <v>30</v>
      </c>
      <c r="L8" s="341">
        <v>50</v>
      </c>
      <c r="M8" s="341">
        <v>60</v>
      </c>
      <c r="N8" s="382"/>
      <c r="P8" s="403" t="s">
        <v>53</v>
      </c>
      <c r="Q8" s="367" t="s">
        <v>52</v>
      </c>
      <c r="R8" s="367" t="s">
        <v>81</v>
      </c>
      <c r="V8" s="368" t="s">
        <v>1051</v>
      </c>
      <c r="X8" s="369" t="s">
        <v>1137</v>
      </c>
      <c r="Y8" s="366">
        <v>470</v>
      </c>
      <c r="Z8" s="366" t="s">
        <v>143</v>
      </c>
      <c r="AB8" s="370" t="s">
        <v>427</v>
      </c>
      <c r="AC8" s="393"/>
      <c r="AD8" s="371" t="s">
        <v>449</v>
      </c>
      <c r="AF8" s="574" t="s">
        <v>901</v>
      </c>
      <c r="AG8" s="575">
        <v>2</v>
      </c>
      <c r="AI8" s="628" t="str">
        <f t="shared" si="0"/>
        <v>42751TE (SMENA CUP)15Sα14</v>
      </c>
      <c r="AJ8" s="391">
        <v>42751</v>
      </c>
      <c r="AK8" s="384" t="s">
        <v>1284</v>
      </c>
      <c r="AL8" s="385">
        <v>15</v>
      </c>
      <c r="AM8" s="386" t="s">
        <v>1280</v>
      </c>
      <c r="AN8" s="387" t="s">
        <v>892</v>
      </c>
      <c r="AO8" s="387" t="s">
        <v>1203</v>
      </c>
      <c r="AP8" s="387">
        <v>6</v>
      </c>
      <c r="AQ8" s="553">
        <v>2394</v>
      </c>
      <c r="AR8" s="372">
        <v>590</v>
      </c>
      <c r="AS8" s="630" t="s">
        <v>52</v>
      </c>
      <c r="AT8" s="420">
        <v>9</v>
      </c>
    </row>
    <row r="9" spans="1:46">
      <c r="A9" s="337">
        <v>8</v>
      </c>
      <c r="B9" s="338">
        <f t="shared" ca="1" si="1"/>
        <v>1.5399432680014344E-3</v>
      </c>
      <c r="C9" s="339">
        <v>1.151932451598413E-3</v>
      </c>
      <c r="F9" s="340" t="s">
        <v>113</v>
      </c>
      <c r="G9" s="341">
        <v>0.5</v>
      </c>
      <c r="H9" s="341">
        <v>1.5</v>
      </c>
      <c r="I9" s="341">
        <v>2.4</v>
      </c>
      <c r="J9" s="341">
        <v>3</v>
      </c>
      <c r="K9" s="341">
        <v>4.5</v>
      </c>
      <c r="L9" s="341">
        <v>7.5</v>
      </c>
      <c r="M9" s="341">
        <v>9</v>
      </c>
      <c r="N9" s="382"/>
      <c r="P9" s="403" t="s">
        <v>54</v>
      </c>
      <c r="Q9" s="367" t="s">
        <v>53</v>
      </c>
      <c r="R9" s="367" t="s">
        <v>82</v>
      </c>
      <c r="V9" s="368" t="s">
        <v>1533</v>
      </c>
      <c r="X9" s="369" t="s">
        <v>130</v>
      </c>
      <c r="Y9" s="366">
        <v>408</v>
      </c>
      <c r="Z9" s="366" t="s">
        <v>129</v>
      </c>
      <c r="AB9" s="370" t="s">
        <v>428</v>
      </c>
      <c r="AC9" s="393"/>
      <c r="AD9" s="371" t="s">
        <v>450</v>
      </c>
      <c r="AF9" s="574" t="s">
        <v>902</v>
      </c>
      <c r="AG9" s="575">
        <v>2</v>
      </c>
      <c r="AI9" s="628" t="str">
        <f t="shared" si="0"/>
        <v>42758ITF (CLTK CUP)14Sα18</v>
      </c>
      <c r="AJ9" s="391">
        <v>42758</v>
      </c>
      <c r="AK9" s="384" t="s">
        <v>1285</v>
      </c>
      <c r="AL9" s="385">
        <v>14</v>
      </c>
      <c r="AM9" s="386" t="s">
        <v>1278</v>
      </c>
      <c r="AN9" s="387" t="s">
        <v>892</v>
      </c>
      <c r="AO9" s="387" t="s">
        <v>1205</v>
      </c>
      <c r="AP9" s="387">
        <v>8</v>
      </c>
      <c r="AQ9" s="553">
        <v>2395</v>
      </c>
      <c r="AR9" s="372">
        <v>591</v>
      </c>
      <c r="AS9" s="630" t="s">
        <v>53</v>
      </c>
      <c r="AT9" s="420">
        <v>10</v>
      </c>
    </row>
    <row r="10" spans="1:46">
      <c r="A10" s="337">
        <v>9</v>
      </c>
      <c r="B10" s="338">
        <f t="shared" ca="1" si="1"/>
        <v>1.6847835424567857E-3</v>
      </c>
      <c r="C10" s="339">
        <v>1.5049833801987747E-3</v>
      </c>
      <c r="F10" s="340" t="s">
        <v>114</v>
      </c>
      <c r="G10" s="341">
        <v>1</v>
      </c>
      <c r="H10" s="341">
        <v>3</v>
      </c>
      <c r="I10" s="341">
        <v>4.5</v>
      </c>
      <c r="J10" s="341">
        <v>6</v>
      </c>
      <c r="K10" s="341">
        <v>9</v>
      </c>
      <c r="L10" s="341">
        <v>15</v>
      </c>
      <c r="M10" s="341">
        <v>18</v>
      </c>
      <c r="N10" s="382"/>
      <c r="P10" s="403" t="s">
        <v>55</v>
      </c>
      <c r="Q10" s="367" t="s">
        <v>54</v>
      </c>
      <c r="R10" s="367" t="s">
        <v>83</v>
      </c>
      <c r="V10" s="368" t="s">
        <v>1596</v>
      </c>
      <c r="X10" s="369" t="s">
        <v>131</v>
      </c>
      <c r="Y10" s="366">
        <v>202</v>
      </c>
      <c r="Z10" s="366" t="s">
        <v>125</v>
      </c>
      <c r="AB10" s="370" t="s">
        <v>429</v>
      </c>
      <c r="AC10" s="393"/>
      <c r="AD10" s="371" t="s">
        <v>1222</v>
      </c>
      <c r="AF10" s="574" t="s">
        <v>903</v>
      </c>
      <c r="AG10" s="575">
        <v>1</v>
      </c>
      <c r="AI10" s="628" t="str">
        <f t="shared" si="0"/>
        <v>42758ITF (DONETSK)14Sα18</v>
      </c>
      <c r="AJ10" s="391">
        <v>42758</v>
      </c>
      <c r="AK10" s="384" t="s">
        <v>1286</v>
      </c>
      <c r="AL10" s="385">
        <v>14</v>
      </c>
      <c r="AM10" s="386" t="s">
        <v>1278</v>
      </c>
      <c r="AN10" s="387" t="s">
        <v>892</v>
      </c>
      <c r="AO10" s="387" t="s">
        <v>1205</v>
      </c>
      <c r="AP10" s="387">
        <v>8</v>
      </c>
      <c r="AQ10" s="553">
        <v>2396</v>
      </c>
      <c r="AR10" s="372">
        <v>592</v>
      </c>
      <c r="AS10" s="630" t="s">
        <v>54</v>
      </c>
      <c r="AT10" s="420">
        <v>11</v>
      </c>
    </row>
    <row r="11" spans="1:46">
      <c r="A11" s="337">
        <v>10</v>
      </c>
      <c r="B11" s="338">
        <f t="shared" ca="1" si="1"/>
        <v>2.75961833960913E-3</v>
      </c>
      <c r="C11" s="339">
        <v>3.4486757762713658E-3</v>
      </c>
      <c r="F11" s="340" t="s">
        <v>115</v>
      </c>
      <c r="G11" s="341">
        <v>2</v>
      </c>
      <c r="H11" s="341">
        <v>6</v>
      </c>
      <c r="I11" s="341">
        <v>9.6</v>
      </c>
      <c r="J11" s="341">
        <v>12</v>
      </c>
      <c r="K11" s="341">
        <v>18</v>
      </c>
      <c r="L11" s="341">
        <v>30</v>
      </c>
      <c r="M11" s="341">
        <v>36</v>
      </c>
      <c r="N11" s="382"/>
      <c r="P11" s="403" t="s">
        <v>47</v>
      </c>
      <c r="Q11" s="367" t="s">
        <v>55</v>
      </c>
      <c r="R11" s="367" t="s">
        <v>84</v>
      </c>
      <c r="X11" s="369" t="s">
        <v>132</v>
      </c>
      <c r="Y11" s="366">
        <v>203</v>
      </c>
      <c r="Z11" s="366" t="s">
        <v>125</v>
      </c>
      <c r="AB11" s="370" t="s">
        <v>430</v>
      </c>
      <c r="AC11" s="393"/>
      <c r="AD11" s="371" t="s">
        <v>1223</v>
      </c>
      <c r="AF11" s="574" t="s">
        <v>904</v>
      </c>
      <c r="AG11" s="575">
        <v>1</v>
      </c>
      <c r="AI11" s="628" t="str">
        <f t="shared" si="0"/>
        <v>42758ITF (TOUR. 2)14Sκ18</v>
      </c>
      <c r="AJ11" s="391">
        <v>42758</v>
      </c>
      <c r="AK11" s="384" t="s">
        <v>1287</v>
      </c>
      <c r="AL11" s="385">
        <v>14</v>
      </c>
      <c r="AM11" s="386" t="s">
        <v>1278</v>
      </c>
      <c r="AN11" s="387" t="s">
        <v>892</v>
      </c>
      <c r="AO11" s="387" t="s">
        <v>1209</v>
      </c>
      <c r="AP11" s="387">
        <v>12</v>
      </c>
      <c r="AQ11" s="553">
        <v>2397</v>
      </c>
      <c r="AR11" s="372">
        <v>593</v>
      </c>
      <c r="AS11" s="630" t="s">
        <v>55</v>
      </c>
      <c r="AT11" s="420">
        <v>12</v>
      </c>
    </row>
    <row r="12" spans="1:46">
      <c r="A12" s="337">
        <v>11</v>
      </c>
      <c r="B12" s="338">
        <f t="shared" ca="1" si="1"/>
        <v>3.1731598122466749E-3</v>
      </c>
      <c r="C12" s="339">
        <v>2.1511841242102549E-3</v>
      </c>
      <c r="F12" s="342" t="s">
        <v>116</v>
      </c>
      <c r="G12" s="341">
        <v>0.2</v>
      </c>
      <c r="H12" s="341">
        <v>0.5</v>
      </c>
      <c r="I12" s="341">
        <v>1</v>
      </c>
      <c r="J12" s="341">
        <v>1.2</v>
      </c>
      <c r="K12" s="341">
        <v>1.7</v>
      </c>
      <c r="L12" s="341">
        <v>3.2</v>
      </c>
      <c r="M12" s="341">
        <v>3.7</v>
      </c>
      <c r="N12" s="382"/>
      <c r="O12" s="345"/>
      <c r="P12" s="403" t="s">
        <v>51</v>
      </c>
      <c r="Q12" s="367" t="s">
        <v>56</v>
      </c>
      <c r="R12" s="367" t="s">
        <v>85</v>
      </c>
      <c r="X12" s="369" t="s">
        <v>133</v>
      </c>
      <c r="Y12" s="366">
        <v>204</v>
      </c>
      <c r="Z12" s="366" t="s">
        <v>125</v>
      </c>
      <c r="AB12" s="370" t="s">
        <v>431</v>
      </c>
      <c r="AC12" s="393"/>
      <c r="AD12" s="371" t="s">
        <v>451</v>
      </c>
      <c r="AF12" s="574" t="s">
        <v>578</v>
      </c>
      <c r="AG12" s="575">
        <v>0</v>
      </c>
      <c r="AI12" s="628" t="str">
        <f t="shared" si="0"/>
        <v>42758ITF (TUNISIA 1)14Sκ18</v>
      </c>
      <c r="AJ12" s="391">
        <v>42758</v>
      </c>
      <c r="AK12" s="384" t="s">
        <v>1288</v>
      </c>
      <c r="AL12" s="385">
        <v>14</v>
      </c>
      <c r="AM12" s="386" t="s">
        <v>1278</v>
      </c>
      <c r="AN12" s="387" t="s">
        <v>892</v>
      </c>
      <c r="AO12" s="387" t="s">
        <v>1209</v>
      </c>
      <c r="AP12" s="387">
        <v>12</v>
      </c>
      <c r="AQ12" s="553">
        <v>2398</v>
      </c>
      <c r="AR12" s="372">
        <v>594</v>
      </c>
      <c r="AS12" s="630" t="s">
        <v>1119</v>
      </c>
      <c r="AT12" s="420">
        <v>13</v>
      </c>
    </row>
    <row r="13" spans="1:46">
      <c r="A13" s="337">
        <v>12</v>
      </c>
      <c r="B13" s="338">
        <f t="shared" ca="1" si="1"/>
        <v>7.8798522277214518E-5</v>
      </c>
      <c r="C13" s="339">
        <v>1.0294758306259989E-3</v>
      </c>
      <c r="F13" s="342" t="s">
        <v>117</v>
      </c>
      <c r="G13" s="341">
        <v>0.5</v>
      </c>
      <c r="H13" s="341">
        <v>1.2</v>
      </c>
      <c r="I13" s="341">
        <v>1.8</v>
      </c>
      <c r="J13" s="341">
        <v>2.5</v>
      </c>
      <c r="K13" s="341">
        <v>3.7</v>
      </c>
      <c r="L13" s="341">
        <v>6.2</v>
      </c>
      <c r="M13" s="341">
        <v>7.5</v>
      </c>
      <c r="N13" s="382"/>
      <c r="O13" s="345"/>
      <c r="P13" s="403" t="s">
        <v>535</v>
      </c>
      <c r="Q13" s="367" t="s">
        <v>57</v>
      </c>
      <c r="R13" s="367" t="s">
        <v>86</v>
      </c>
      <c r="V13" s="372" t="s">
        <v>415</v>
      </c>
      <c r="X13" s="369" t="s">
        <v>134</v>
      </c>
      <c r="Y13" s="366">
        <v>258</v>
      </c>
      <c r="Z13" s="366" t="s">
        <v>135</v>
      </c>
      <c r="AB13" s="370" t="s">
        <v>432</v>
      </c>
      <c r="AC13" s="393"/>
      <c r="AD13" s="371" t="s">
        <v>452</v>
      </c>
      <c r="AF13" s="574" t="s">
        <v>905</v>
      </c>
      <c r="AG13" s="575">
        <v>0</v>
      </c>
      <c r="AI13" s="628" t="str">
        <f t="shared" si="0"/>
        <v>42758ITF (TUNISIA 1)14Dκ18</v>
      </c>
      <c r="AJ13" s="391">
        <v>42758</v>
      </c>
      <c r="AK13" s="384" t="s">
        <v>1288</v>
      </c>
      <c r="AL13" s="385">
        <v>14</v>
      </c>
      <c r="AM13" s="386" t="s">
        <v>1278</v>
      </c>
      <c r="AN13" s="387" t="s">
        <v>893</v>
      </c>
      <c r="AO13" s="387" t="s">
        <v>1209</v>
      </c>
      <c r="AP13" s="387">
        <v>20</v>
      </c>
      <c r="AQ13" s="553">
        <v>2399</v>
      </c>
      <c r="AR13" s="372">
        <v>594</v>
      </c>
      <c r="AS13" s="630" t="s">
        <v>1120</v>
      </c>
      <c r="AT13" s="420">
        <v>14</v>
      </c>
    </row>
    <row r="14" spans="1:46">
      <c r="A14" s="337">
        <v>13</v>
      </c>
      <c r="B14" s="338">
        <f t="shared" ca="1" si="1"/>
        <v>1.8664786374290277E-4</v>
      </c>
      <c r="C14" s="339">
        <v>3.4008983295511887E-3</v>
      </c>
      <c r="F14" s="342" t="s">
        <v>118</v>
      </c>
      <c r="G14" s="341">
        <v>1</v>
      </c>
      <c r="H14" s="341">
        <v>2.5</v>
      </c>
      <c r="I14" s="341">
        <v>4</v>
      </c>
      <c r="J14" s="341">
        <v>5</v>
      </c>
      <c r="K14" s="341">
        <v>7.5</v>
      </c>
      <c r="L14" s="341">
        <v>12.5</v>
      </c>
      <c r="M14" s="341">
        <v>15</v>
      </c>
      <c r="N14" s="382"/>
      <c r="O14" s="345"/>
      <c r="P14" s="403" t="s">
        <v>536</v>
      </c>
      <c r="Q14" s="367" t="s">
        <v>41</v>
      </c>
      <c r="R14" s="367" t="s">
        <v>87</v>
      </c>
      <c r="V14" s="372" t="s">
        <v>416</v>
      </c>
      <c r="X14" s="369" t="s">
        <v>556</v>
      </c>
      <c r="Y14" s="366">
        <v>496</v>
      </c>
      <c r="Z14" s="366" t="s">
        <v>129</v>
      </c>
      <c r="AB14" s="370" t="s">
        <v>412</v>
      </c>
      <c r="AC14" s="393"/>
      <c r="AD14" s="371" t="s">
        <v>499</v>
      </c>
      <c r="AF14" s="574" t="s">
        <v>906</v>
      </c>
      <c r="AG14" s="575">
        <v>0</v>
      </c>
      <c r="AI14" s="628" t="str">
        <f t="shared" si="0"/>
        <v>42758TE (STAVANGER)15Sα16</v>
      </c>
      <c r="AJ14" s="391">
        <v>42758</v>
      </c>
      <c r="AK14" s="384" t="s">
        <v>1289</v>
      </c>
      <c r="AL14" s="385">
        <v>15</v>
      </c>
      <c r="AM14" s="386" t="s">
        <v>1280</v>
      </c>
      <c r="AN14" s="387" t="s">
        <v>892</v>
      </c>
      <c r="AO14" s="387" t="s">
        <v>1204</v>
      </c>
      <c r="AP14" s="387">
        <v>7</v>
      </c>
      <c r="AQ14" s="553">
        <v>2400</v>
      </c>
      <c r="AR14" s="372">
        <v>595</v>
      </c>
      <c r="AS14" s="630" t="s">
        <v>1121</v>
      </c>
      <c r="AT14" s="420">
        <v>15</v>
      </c>
    </row>
    <row r="15" spans="1:46">
      <c r="A15" s="337">
        <v>14</v>
      </c>
      <c r="B15" s="338">
        <f t="shared" ca="1" si="1"/>
        <v>2.9425946019396051E-3</v>
      </c>
      <c r="C15" s="339">
        <v>2.688110839890369E-4</v>
      </c>
      <c r="E15" s="398"/>
      <c r="F15" s="343" t="s">
        <v>394</v>
      </c>
      <c r="G15" s="341">
        <v>5</v>
      </c>
      <c r="H15" s="341">
        <v>10</v>
      </c>
      <c r="I15" s="341">
        <v>15</v>
      </c>
      <c r="J15" s="341">
        <v>20</v>
      </c>
      <c r="K15" s="341">
        <v>30</v>
      </c>
      <c r="L15" s="341">
        <v>50</v>
      </c>
      <c r="M15" s="341">
        <v>60</v>
      </c>
      <c r="N15" s="382"/>
      <c r="O15" s="345"/>
      <c r="P15" s="403"/>
      <c r="Q15" s="367" t="s">
        <v>41</v>
      </c>
      <c r="R15" s="367" t="s">
        <v>88</v>
      </c>
      <c r="V15" s="372" t="s">
        <v>417</v>
      </c>
      <c r="X15" s="369" t="s">
        <v>136</v>
      </c>
      <c r="Y15" s="366">
        <v>259</v>
      </c>
      <c r="Z15" s="366" t="s">
        <v>135</v>
      </c>
      <c r="AB15" s="370" t="s">
        <v>413</v>
      </c>
      <c r="AC15" s="393"/>
      <c r="AD15" s="371" t="s">
        <v>453</v>
      </c>
      <c r="AF15" s="574" t="s">
        <v>579</v>
      </c>
      <c r="AG15" s="575">
        <v>0</v>
      </c>
      <c r="AI15" s="628" t="str">
        <f t="shared" si="0"/>
        <v>42765ITF (EGYPT 1)14Sα18</v>
      </c>
      <c r="AJ15" s="391">
        <v>42765</v>
      </c>
      <c r="AK15" s="384" t="s">
        <v>1290</v>
      </c>
      <c r="AL15" s="385">
        <v>14</v>
      </c>
      <c r="AM15" s="386" t="s">
        <v>1278</v>
      </c>
      <c r="AN15" s="387" t="s">
        <v>892</v>
      </c>
      <c r="AO15" s="387" t="s">
        <v>1205</v>
      </c>
      <c r="AP15" s="387">
        <v>8</v>
      </c>
      <c r="AQ15" s="553">
        <v>2401</v>
      </c>
      <c r="AR15" s="372">
        <v>596</v>
      </c>
      <c r="AS15" s="630" t="s">
        <v>1122</v>
      </c>
      <c r="AT15" s="420">
        <v>16</v>
      </c>
    </row>
    <row r="16" spans="1:46">
      <c r="A16" s="337">
        <v>15</v>
      </c>
      <c r="B16" s="338">
        <f t="shared" ca="1" si="1"/>
        <v>6.6512438472123521E-5</v>
      </c>
      <c r="C16" s="339">
        <v>2.0431564799723142E-4</v>
      </c>
      <c r="E16" s="398"/>
      <c r="F16" s="343" t="s">
        <v>395</v>
      </c>
      <c r="G16" s="341">
        <v>10</v>
      </c>
      <c r="H16" s="341">
        <v>20</v>
      </c>
      <c r="I16" s="341">
        <v>30</v>
      </c>
      <c r="J16" s="341">
        <v>40</v>
      </c>
      <c r="K16" s="341">
        <v>60</v>
      </c>
      <c r="L16" s="341">
        <v>100</v>
      </c>
      <c r="M16" s="341">
        <v>120</v>
      </c>
      <c r="N16" s="382"/>
      <c r="O16" s="345"/>
      <c r="P16" s="403"/>
      <c r="Q16" s="367" t="s">
        <v>41</v>
      </c>
      <c r="R16" s="367" t="s">
        <v>41</v>
      </c>
      <c r="V16" s="372" t="s">
        <v>100</v>
      </c>
      <c r="X16" s="369" t="s">
        <v>137</v>
      </c>
      <c r="Y16" s="366">
        <v>313</v>
      </c>
      <c r="Z16" s="366" t="s">
        <v>138</v>
      </c>
      <c r="AA16" s="560"/>
      <c r="AB16" s="370" t="s">
        <v>487</v>
      </c>
      <c r="AC16" s="393"/>
      <c r="AD16" s="371" t="s">
        <v>500</v>
      </c>
      <c r="AF16" s="574" t="s">
        <v>580</v>
      </c>
      <c r="AG16" s="575">
        <v>0</v>
      </c>
      <c r="AI16" s="628" t="str">
        <f t="shared" si="0"/>
        <v>42765ITF (EGYPT 1)14Dα18</v>
      </c>
      <c r="AJ16" s="391">
        <v>42765</v>
      </c>
      <c r="AK16" s="384" t="s">
        <v>1290</v>
      </c>
      <c r="AL16" s="385">
        <v>14</v>
      </c>
      <c r="AM16" s="386" t="s">
        <v>1278</v>
      </c>
      <c r="AN16" s="387" t="s">
        <v>893</v>
      </c>
      <c r="AO16" s="387" t="s">
        <v>1205</v>
      </c>
      <c r="AP16" s="387">
        <v>16</v>
      </c>
      <c r="AQ16" s="553">
        <v>2402</v>
      </c>
      <c r="AR16" s="372">
        <v>596</v>
      </c>
      <c r="AS16" s="630" t="s">
        <v>1123</v>
      </c>
      <c r="AT16" s="420">
        <v>17</v>
      </c>
    </row>
    <row r="17" spans="1:46">
      <c r="A17" s="337">
        <v>16</v>
      </c>
      <c r="B17" s="338">
        <f t="shared" ca="1" si="1"/>
        <v>5.9302624248907035E-4</v>
      </c>
      <c r="C17" s="339">
        <v>2.8718025186510116E-3</v>
      </c>
      <c r="E17" s="398"/>
      <c r="F17" s="343" t="s">
        <v>396</v>
      </c>
      <c r="G17" s="341">
        <v>20</v>
      </c>
      <c r="H17" s="341">
        <v>40</v>
      </c>
      <c r="I17" s="341">
        <v>60</v>
      </c>
      <c r="J17" s="341">
        <v>80</v>
      </c>
      <c r="K17" s="341">
        <v>120</v>
      </c>
      <c r="L17" s="341">
        <v>200</v>
      </c>
      <c r="M17" s="341">
        <v>240</v>
      </c>
      <c r="N17" s="382"/>
      <c r="O17" s="345"/>
      <c r="P17" s="404"/>
      <c r="V17" s="372" t="s">
        <v>121</v>
      </c>
      <c r="X17" s="369" t="s">
        <v>139</v>
      </c>
      <c r="Y17" s="366">
        <v>260</v>
      </c>
      <c r="Z17" s="366" t="s">
        <v>135</v>
      </c>
      <c r="AB17" s="370"/>
      <c r="AC17" s="393"/>
      <c r="AD17" s="371" t="s">
        <v>454</v>
      </c>
      <c r="AF17" s="574" t="s">
        <v>581</v>
      </c>
      <c r="AG17" s="575">
        <v>0</v>
      </c>
      <c r="AI17" s="628" t="str">
        <f t="shared" si="0"/>
        <v>42765ITF (EGYPT 1)14Sκ18</v>
      </c>
      <c r="AJ17" s="391">
        <v>42765</v>
      </c>
      <c r="AK17" s="384" t="s">
        <v>1290</v>
      </c>
      <c r="AL17" s="385">
        <v>14</v>
      </c>
      <c r="AM17" s="386" t="s">
        <v>1278</v>
      </c>
      <c r="AN17" s="387" t="s">
        <v>892</v>
      </c>
      <c r="AO17" s="387" t="s">
        <v>1209</v>
      </c>
      <c r="AP17" s="387">
        <v>12</v>
      </c>
      <c r="AQ17" s="553">
        <v>2403</v>
      </c>
      <c r="AR17" s="372">
        <v>596</v>
      </c>
      <c r="AS17" s="630" t="s">
        <v>1124</v>
      </c>
      <c r="AT17" s="420">
        <v>18</v>
      </c>
    </row>
    <row r="18" spans="1:46">
      <c r="A18" s="344"/>
      <c r="B18" s="345"/>
      <c r="C18" s="344"/>
      <c r="E18" s="398"/>
      <c r="F18" s="343" t="s">
        <v>397</v>
      </c>
      <c r="G18" s="341">
        <v>25</v>
      </c>
      <c r="H18" s="341">
        <v>50</v>
      </c>
      <c r="I18" s="341">
        <v>75</v>
      </c>
      <c r="J18" s="341">
        <v>100</v>
      </c>
      <c r="K18" s="341">
        <v>150</v>
      </c>
      <c r="L18" s="341">
        <v>250</v>
      </c>
      <c r="M18" s="341">
        <v>300</v>
      </c>
      <c r="N18" s="382"/>
      <c r="O18" s="345"/>
      <c r="P18" s="404"/>
      <c r="X18" s="369" t="s">
        <v>1138</v>
      </c>
      <c r="Y18" s="366">
        <v>478</v>
      </c>
      <c r="Z18" s="366" t="s">
        <v>138</v>
      </c>
      <c r="AB18" s="370"/>
      <c r="AC18" s="393"/>
      <c r="AD18" s="371" t="s">
        <v>501</v>
      </c>
      <c r="AF18" s="574" t="s">
        <v>582</v>
      </c>
      <c r="AG18" s="575">
        <v>7.5</v>
      </c>
      <c r="AI18" s="628" t="str">
        <f t="shared" si="0"/>
        <v>42769Ε3 05η (Α)102Sα12</v>
      </c>
      <c r="AJ18" s="391">
        <v>42769</v>
      </c>
      <c r="AK18" s="384" t="s">
        <v>1291</v>
      </c>
      <c r="AL18" s="385">
        <v>102</v>
      </c>
      <c r="AM18" s="386" t="s">
        <v>164</v>
      </c>
      <c r="AN18" s="387" t="s">
        <v>892</v>
      </c>
      <c r="AO18" s="387" t="s">
        <v>1202</v>
      </c>
      <c r="AP18" s="387">
        <v>5</v>
      </c>
      <c r="AQ18" s="553">
        <v>2404</v>
      </c>
      <c r="AR18" s="372">
        <v>597</v>
      </c>
      <c r="AS18" s="630" t="s">
        <v>1125</v>
      </c>
      <c r="AT18" s="420">
        <v>19</v>
      </c>
    </row>
    <row r="19" spans="1:46">
      <c r="A19" s="344"/>
      <c r="B19" s="345"/>
      <c r="C19" s="344"/>
      <c r="E19" s="398"/>
      <c r="O19" s="345"/>
      <c r="P19" s="404"/>
      <c r="V19" s="372" t="s">
        <v>418</v>
      </c>
      <c r="X19" s="369" t="s">
        <v>140</v>
      </c>
      <c r="Y19" s="366">
        <v>261</v>
      </c>
      <c r="Z19" s="366" t="s">
        <v>135</v>
      </c>
      <c r="AB19" s="370"/>
      <c r="AC19" s="393"/>
      <c r="AD19" s="371" t="s">
        <v>502</v>
      </c>
      <c r="AF19" s="574" t="s">
        <v>583</v>
      </c>
      <c r="AG19" s="575">
        <v>6.5</v>
      </c>
      <c r="AI19" s="628" t="str">
        <f t="shared" si="0"/>
        <v>42769Ε3 05η (Α)102Sα14</v>
      </c>
      <c r="AJ19" s="391">
        <v>42769</v>
      </c>
      <c r="AK19" s="384" t="s">
        <v>1291</v>
      </c>
      <c r="AL19" s="385">
        <v>102</v>
      </c>
      <c r="AM19" s="386" t="s">
        <v>164</v>
      </c>
      <c r="AN19" s="387" t="s">
        <v>892</v>
      </c>
      <c r="AO19" s="387" t="s">
        <v>1203</v>
      </c>
      <c r="AP19" s="387">
        <v>6</v>
      </c>
      <c r="AQ19" s="553">
        <v>2405</v>
      </c>
      <c r="AR19" s="372">
        <v>597</v>
      </c>
      <c r="AS19" s="630" t="s">
        <v>1126</v>
      </c>
      <c r="AT19" s="420">
        <v>20</v>
      </c>
    </row>
    <row r="20" spans="1:46">
      <c r="A20" s="344"/>
      <c r="B20" s="345"/>
      <c r="C20" s="344"/>
      <c r="E20" s="398"/>
      <c r="F20" s="346"/>
      <c r="G20" s="347" t="s">
        <v>398</v>
      </c>
      <c r="H20" s="347" t="s">
        <v>399</v>
      </c>
      <c r="I20" s="347" t="s">
        <v>400</v>
      </c>
      <c r="J20" s="347" t="s">
        <v>401</v>
      </c>
      <c r="K20" s="347" t="s">
        <v>402</v>
      </c>
      <c r="L20" s="347" t="s">
        <v>403</v>
      </c>
      <c r="O20" s="345"/>
      <c r="P20" s="404"/>
      <c r="V20" s="373" t="s">
        <v>419</v>
      </c>
      <c r="X20" s="369" t="s">
        <v>141</v>
      </c>
      <c r="Y20" s="366">
        <v>205</v>
      </c>
      <c r="Z20" s="366" t="s">
        <v>125</v>
      </c>
      <c r="AB20" s="370"/>
      <c r="AC20" s="393"/>
      <c r="AD20" s="371" t="s">
        <v>1274</v>
      </c>
      <c r="AF20" s="574" t="s">
        <v>584</v>
      </c>
      <c r="AG20" s="575">
        <v>4</v>
      </c>
      <c r="AI20" s="628" t="str">
        <f t="shared" si="0"/>
        <v>42769Ε3 05η (Α)102Sα16</v>
      </c>
      <c r="AJ20" s="391">
        <v>42769</v>
      </c>
      <c r="AK20" s="384" t="s">
        <v>1291</v>
      </c>
      <c r="AL20" s="385">
        <v>102</v>
      </c>
      <c r="AM20" s="386" t="s">
        <v>164</v>
      </c>
      <c r="AN20" s="387" t="s">
        <v>892</v>
      </c>
      <c r="AO20" s="387" t="s">
        <v>1204</v>
      </c>
      <c r="AP20" s="387">
        <v>7</v>
      </c>
      <c r="AQ20" s="553">
        <v>2406</v>
      </c>
      <c r="AR20" s="372">
        <v>597</v>
      </c>
      <c r="AS20" s="630" t="s">
        <v>1127</v>
      </c>
      <c r="AT20" s="420">
        <v>21</v>
      </c>
    </row>
    <row r="21" spans="1:46">
      <c r="E21" s="398"/>
      <c r="F21" s="340" t="s">
        <v>106</v>
      </c>
      <c r="G21" s="397"/>
      <c r="H21" s="397"/>
      <c r="I21" s="397"/>
      <c r="J21" s="349">
        <v>1</v>
      </c>
      <c r="K21" s="349">
        <v>2</v>
      </c>
      <c r="L21" s="349">
        <v>2</v>
      </c>
      <c r="O21" s="345"/>
      <c r="V21" s="372" t="s">
        <v>420</v>
      </c>
      <c r="X21" s="369" t="s">
        <v>142</v>
      </c>
      <c r="Y21" s="366">
        <v>223</v>
      </c>
      <c r="Z21" s="366" t="s">
        <v>143</v>
      </c>
      <c r="AB21" s="370"/>
      <c r="AC21" s="393"/>
      <c r="AD21" s="371" t="s">
        <v>455</v>
      </c>
      <c r="AF21" s="574" t="s">
        <v>585</v>
      </c>
      <c r="AG21" s="575">
        <v>2.5</v>
      </c>
      <c r="AI21" s="628" t="str">
        <f t="shared" si="0"/>
        <v>42769Ε3 05η (Α)102Sκ12</v>
      </c>
      <c r="AJ21" s="391">
        <v>42769</v>
      </c>
      <c r="AK21" s="384" t="s">
        <v>1291</v>
      </c>
      <c r="AL21" s="385">
        <v>102</v>
      </c>
      <c r="AM21" s="386" t="s">
        <v>164</v>
      </c>
      <c r="AN21" s="387" t="s">
        <v>892</v>
      </c>
      <c r="AO21" s="388" t="s">
        <v>1206</v>
      </c>
      <c r="AP21" s="387">
        <v>9</v>
      </c>
      <c r="AQ21" s="553">
        <v>2407</v>
      </c>
      <c r="AR21" s="372">
        <v>597</v>
      </c>
      <c r="AS21" s="630" t="s">
        <v>1128</v>
      </c>
      <c r="AT21" s="420">
        <v>22</v>
      </c>
    </row>
    <row r="22" spans="1:46">
      <c r="E22" s="398"/>
      <c r="F22" s="340" t="s">
        <v>107</v>
      </c>
      <c r="G22" s="397"/>
      <c r="H22" s="397"/>
      <c r="I22" s="397"/>
      <c r="J22" s="349">
        <v>2</v>
      </c>
      <c r="K22" s="349">
        <v>4</v>
      </c>
      <c r="L22" s="349">
        <v>4</v>
      </c>
      <c r="O22" s="345"/>
      <c r="V22" s="372" t="s">
        <v>421</v>
      </c>
      <c r="X22" s="369" t="s">
        <v>144</v>
      </c>
      <c r="Y22" s="366">
        <v>367</v>
      </c>
      <c r="Z22" s="366" t="s">
        <v>120</v>
      </c>
      <c r="AB22" s="370"/>
      <c r="AC22" s="393"/>
      <c r="AD22" s="371" t="s">
        <v>503</v>
      </c>
      <c r="AF22" s="574" t="s">
        <v>586</v>
      </c>
      <c r="AG22" s="575">
        <v>2</v>
      </c>
      <c r="AI22" s="628" t="str">
        <f t="shared" si="0"/>
        <v>42769Ε3 05η (Α)102Sκ14</v>
      </c>
      <c r="AJ22" s="391">
        <v>42769</v>
      </c>
      <c r="AK22" s="384" t="s">
        <v>1291</v>
      </c>
      <c r="AL22" s="385">
        <v>102</v>
      </c>
      <c r="AM22" s="386" t="s">
        <v>164</v>
      </c>
      <c r="AN22" s="387" t="s">
        <v>892</v>
      </c>
      <c r="AO22" s="387" t="s">
        <v>1207</v>
      </c>
      <c r="AP22" s="387">
        <v>10</v>
      </c>
      <c r="AQ22" s="553">
        <v>2408</v>
      </c>
      <c r="AR22" s="372">
        <v>597</v>
      </c>
      <c r="AS22" s="630" t="s">
        <v>1129</v>
      </c>
      <c r="AT22" s="420">
        <v>23</v>
      </c>
    </row>
    <row r="23" spans="1:46">
      <c r="E23" s="398"/>
      <c r="F23" s="340" t="s">
        <v>108</v>
      </c>
      <c r="G23" s="397"/>
      <c r="H23" s="397"/>
      <c r="I23" s="397"/>
      <c r="J23" s="349">
        <v>4</v>
      </c>
      <c r="K23" s="349">
        <v>8</v>
      </c>
      <c r="L23" s="349">
        <v>8</v>
      </c>
      <c r="O23" s="345"/>
      <c r="V23" s="372" t="s">
        <v>422</v>
      </c>
      <c r="X23" s="369" t="s">
        <v>145</v>
      </c>
      <c r="Y23" s="366">
        <v>410</v>
      </c>
      <c r="Z23" s="366" t="s">
        <v>129</v>
      </c>
      <c r="AB23" s="370"/>
      <c r="AC23" s="393"/>
      <c r="AD23" s="371" t="s">
        <v>456</v>
      </c>
      <c r="AF23" s="574" t="s">
        <v>587</v>
      </c>
      <c r="AG23" s="575">
        <v>0</v>
      </c>
      <c r="AI23" s="628" t="str">
        <f t="shared" si="0"/>
        <v>42769Ε3 05η (Α)102Sκ16</v>
      </c>
      <c r="AJ23" s="391">
        <v>42769</v>
      </c>
      <c r="AK23" s="384" t="s">
        <v>1291</v>
      </c>
      <c r="AL23" s="385">
        <v>102</v>
      </c>
      <c r="AM23" s="386" t="s">
        <v>164</v>
      </c>
      <c r="AN23" s="387" t="s">
        <v>892</v>
      </c>
      <c r="AO23" s="387" t="s">
        <v>1208</v>
      </c>
      <c r="AP23" s="387">
        <v>11</v>
      </c>
      <c r="AQ23" s="553">
        <v>2409</v>
      </c>
      <c r="AR23" s="372">
        <v>597</v>
      </c>
      <c r="AS23" s="630" t="s">
        <v>1130</v>
      </c>
      <c r="AT23" s="420">
        <v>24</v>
      </c>
    </row>
    <row r="24" spans="1:46">
      <c r="E24" s="398"/>
      <c r="F24" s="340" t="s">
        <v>109</v>
      </c>
      <c r="G24" s="397"/>
      <c r="H24" s="397"/>
      <c r="I24" s="397"/>
      <c r="J24" s="349">
        <v>5</v>
      </c>
      <c r="K24" s="349">
        <v>10</v>
      </c>
      <c r="L24" s="349">
        <v>10</v>
      </c>
      <c r="O24" s="345"/>
      <c r="X24" s="374" t="s">
        <v>1139</v>
      </c>
      <c r="Y24" s="366">
        <v>487</v>
      </c>
      <c r="Z24" s="366" t="s">
        <v>120</v>
      </c>
      <c r="AB24" s="370"/>
      <c r="AC24" s="393"/>
      <c r="AD24" s="371" t="s">
        <v>457</v>
      </c>
      <c r="AF24" s="574" t="s">
        <v>588</v>
      </c>
      <c r="AG24" s="575">
        <v>0</v>
      </c>
      <c r="AI24" s="628" t="str">
        <f t="shared" si="0"/>
        <v>42769Ε3 05η (Β)130Sα12</v>
      </c>
      <c r="AJ24" s="391">
        <v>42769</v>
      </c>
      <c r="AK24" s="384" t="s">
        <v>1292</v>
      </c>
      <c r="AL24" s="385">
        <v>130</v>
      </c>
      <c r="AM24" s="386" t="s">
        <v>194</v>
      </c>
      <c r="AN24" s="387" t="s">
        <v>892</v>
      </c>
      <c r="AO24" s="387" t="s">
        <v>1202</v>
      </c>
      <c r="AP24" s="387">
        <v>5</v>
      </c>
      <c r="AQ24" s="553">
        <v>2410</v>
      </c>
      <c r="AR24" s="372">
        <v>598</v>
      </c>
      <c r="AS24" s="630" t="s">
        <v>56</v>
      </c>
      <c r="AT24" s="420">
        <v>25</v>
      </c>
    </row>
    <row r="25" spans="1:46">
      <c r="E25" s="398"/>
      <c r="F25" s="342" t="s">
        <v>110</v>
      </c>
      <c r="G25" s="397"/>
      <c r="H25" s="397"/>
      <c r="I25" s="397"/>
      <c r="J25" s="349">
        <v>0.5</v>
      </c>
      <c r="K25" s="349">
        <v>1</v>
      </c>
      <c r="L25" s="349">
        <v>1</v>
      </c>
      <c r="O25" s="345"/>
      <c r="X25" s="369" t="s">
        <v>146</v>
      </c>
      <c r="Y25" s="366">
        <v>315</v>
      </c>
      <c r="Z25" s="366" t="s">
        <v>138</v>
      </c>
      <c r="AB25" s="370"/>
      <c r="AC25" s="393"/>
      <c r="AD25" s="371" t="s">
        <v>458</v>
      </c>
      <c r="AF25" s="574" t="s">
        <v>589</v>
      </c>
      <c r="AG25" s="575">
        <v>60</v>
      </c>
      <c r="AI25" s="628" t="str">
        <f t="shared" si="0"/>
        <v>42769Ε3 05η (Β)152Sα14</v>
      </c>
      <c r="AJ25" s="391">
        <v>42769</v>
      </c>
      <c r="AK25" s="384" t="s">
        <v>1292</v>
      </c>
      <c r="AL25" s="385">
        <v>152</v>
      </c>
      <c r="AM25" s="386" t="s">
        <v>303</v>
      </c>
      <c r="AN25" s="387" t="s">
        <v>892</v>
      </c>
      <c r="AO25" s="387" t="s">
        <v>1203</v>
      </c>
      <c r="AP25" s="387">
        <v>6</v>
      </c>
      <c r="AQ25" s="553">
        <v>2411</v>
      </c>
      <c r="AR25" s="372">
        <v>598</v>
      </c>
      <c r="AS25" s="630" t="s">
        <v>57</v>
      </c>
      <c r="AT25" s="420">
        <v>26</v>
      </c>
    </row>
    <row r="26" spans="1:46">
      <c r="E26" s="398"/>
      <c r="F26" s="342" t="s">
        <v>111</v>
      </c>
      <c r="G26" s="397"/>
      <c r="H26" s="397"/>
      <c r="I26" s="397"/>
      <c r="J26" s="349">
        <v>1</v>
      </c>
      <c r="K26" s="349">
        <v>2</v>
      </c>
      <c r="L26" s="349">
        <v>2</v>
      </c>
      <c r="O26" s="345"/>
      <c r="P26" s="421"/>
      <c r="X26" s="369" t="s">
        <v>147</v>
      </c>
      <c r="Y26" s="366">
        <v>206</v>
      </c>
      <c r="Z26" s="366" t="s">
        <v>125</v>
      </c>
      <c r="AB26" s="370"/>
      <c r="AC26" s="393"/>
      <c r="AD26" s="371" t="s">
        <v>459</v>
      </c>
      <c r="AF26" s="574" t="s">
        <v>590</v>
      </c>
      <c r="AG26" s="575">
        <v>50</v>
      </c>
      <c r="AI26" s="628" t="str">
        <f t="shared" si="0"/>
        <v>42769Ε3 05η (Β)152Sα16</v>
      </c>
      <c r="AJ26" s="391">
        <v>42769</v>
      </c>
      <c r="AK26" s="384" t="s">
        <v>1292</v>
      </c>
      <c r="AL26" s="385">
        <v>152</v>
      </c>
      <c r="AM26" s="386" t="s">
        <v>303</v>
      </c>
      <c r="AN26" s="387" t="s">
        <v>892</v>
      </c>
      <c r="AO26" s="387" t="s">
        <v>1204</v>
      </c>
      <c r="AP26" s="387">
        <v>7</v>
      </c>
      <c r="AQ26" s="553">
        <v>2412</v>
      </c>
      <c r="AR26" s="372">
        <v>598</v>
      </c>
      <c r="AS26" s="630" t="s">
        <v>1131</v>
      </c>
      <c r="AT26" s="420">
        <v>27</v>
      </c>
    </row>
    <row r="27" spans="1:46">
      <c r="E27" s="398"/>
      <c r="F27" s="342" t="s">
        <v>112</v>
      </c>
      <c r="G27" s="397"/>
      <c r="H27" s="397"/>
      <c r="I27" s="397"/>
      <c r="J27" s="349">
        <v>2</v>
      </c>
      <c r="K27" s="349">
        <v>4</v>
      </c>
      <c r="L27" s="349">
        <v>4</v>
      </c>
      <c r="O27" s="345"/>
      <c r="P27" s="422" t="s">
        <v>1134</v>
      </c>
      <c r="X27" s="369" t="s">
        <v>148</v>
      </c>
      <c r="Y27" s="366">
        <v>101</v>
      </c>
      <c r="Z27" s="366" t="s">
        <v>149</v>
      </c>
      <c r="AB27" s="370"/>
      <c r="AC27" s="393"/>
      <c r="AD27" s="371" t="s">
        <v>460</v>
      </c>
      <c r="AF27" s="574" t="s">
        <v>591</v>
      </c>
      <c r="AG27" s="575">
        <v>30</v>
      </c>
      <c r="AI27" s="628" t="str">
        <f t="shared" si="0"/>
        <v>42769Ε3 05η (Β)130Sκ12</v>
      </c>
      <c r="AJ27" s="391">
        <v>42769</v>
      </c>
      <c r="AK27" s="384" t="s">
        <v>1292</v>
      </c>
      <c r="AL27" s="385">
        <v>130</v>
      </c>
      <c r="AM27" s="386" t="s">
        <v>194</v>
      </c>
      <c r="AN27" s="387" t="s">
        <v>892</v>
      </c>
      <c r="AO27" s="388" t="s">
        <v>1206</v>
      </c>
      <c r="AP27" s="387">
        <v>9</v>
      </c>
      <c r="AQ27" s="553">
        <v>2413</v>
      </c>
      <c r="AR27" s="372">
        <v>598</v>
      </c>
      <c r="AS27" s="630" t="s">
        <v>1132</v>
      </c>
      <c r="AT27" s="420">
        <v>28</v>
      </c>
    </row>
    <row r="28" spans="1:46">
      <c r="E28" s="398"/>
      <c r="F28" s="340" t="s">
        <v>113</v>
      </c>
      <c r="G28" s="397"/>
      <c r="H28" s="397"/>
      <c r="I28" s="397"/>
      <c r="J28" s="397"/>
      <c r="K28" s="397"/>
      <c r="L28" s="397"/>
      <c r="O28" s="345"/>
      <c r="P28" s="423" t="s">
        <v>1135</v>
      </c>
      <c r="X28" s="369" t="s">
        <v>150</v>
      </c>
      <c r="Y28" s="366">
        <v>298</v>
      </c>
      <c r="Z28" s="366" t="s">
        <v>151</v>
      </c>
      <c r="AB28" s="370"/>
      <c r="AC28" s="393"/>
      <c r="AD28" s="371" t="s">
        <v>461</v>
      </c>
      <c r="AF28" s="574" t="s">
        <v>592</v>
      </c>
      <c r="AG28" s="575">
        <v>20</v>
      </c>
      <c r="AI28" s="628" t="str">
        <f t="shared" si="0"/>
        <v>42769Ε3 05η (Β)152Sκ14</v>
      </c>
      <c r="AJ28" s="391">
        <v>42769</v>
      </c>
      <c r="AK28" s="384" t="s">
        <v>1292</v>
      </c>
      <c r="AL28" s="385">
        <v>152</v>
      </c>
      <c r="AM28" s="386" t="s">
        <v>303</v>
      </c>
      <c r="AN28" s="387" t="s">
        <v>892</v>
      </c>
      <c r="AO28" s="387" t="s">
        <v>1207</v>
      </c>
      <c r="AP28" s="387">
        <v>10</v>
      </c>
      <c r="AQ28" s="553">
        <v>2414</v>
      </c>
      <c r="AR28" s="372">
        <v>598</v>
      </c>
      <c r="AS28" s="630" t="s">
        <v>1133</v>
      </c>
      <c r="AT28" s="420">
        <v>29</v>
      </c>
    </row>
    <row r="29" spans="1:46">
      <c r="E29" s="398"/>
      <c r="F29" s="340" t="s">
        <v>114</v>
      </c>
      <c r="G29" s="397"/>
      <c r="H29" s="397"/>
      <c r="I29" s="397"/>
      <c r="J29" s="397"/>
      <c r="K29" s="397"/>
      <c r="L29" s="397"/>
      <c r="O29" s="345"/>
      <c r="X29" s="369" t="s">
        <v>152</v>
      </c>
      <c r="Y29" s="366">
        <v>316</v>
      </c>
      <c r="Z29" s="366" t="s">
        <v>138</v>
      </c>
      <c r="AB29" s="370"/>
      <c r="AC29" s="393"/>
      <c r="AD29" s="371" t="s">
        <v>441</v>
      </c>
      <c r="AF29" s="574" t="s">
        <v>593</v>
      </c>
      <c r="AG29" s="575">
        <v>15</v>
      </c>
      <c r="AI29" s="628" t="str">
        <f t="shared" si="0"/>
        <v>42769Ε3 05η (Β)152Sκ16</v>
      </c>
      <c r="AJ29" s="391">
        <v>42769</v>
      </c>
      <c r="AK29" s="384" t="s">
        <v>1292</v>
      </c>
      <c r="AL29" s="385">
        <v>152</v>
      </c>
      <c r="AM29" s="386" t="s">
        <v>303</v>
      </c>
      <c r="AN29" s="387" t="s">
        <v>892</v>
      </c>
      <c r="AO29" s="387" t="s">
        <v>1208</v>
      </c>
      <c r="AP29" s="387">
        <v>11</v>
      </c>
      <c r="AQ29" s="553">
        <v>2415</v>
      </c>
      <c r="AR29" s="372">
        <v>598</v>
      </c>
      <c r="AS29" s="630"/>
      <c r="AT29" s="420"/>
    </row>
    <row r="30" spans="1:46">
      <c r="E30" s="398"/>
      <c r="F30" s="340" t="s">
        <v>115</v>
      </c>
      <c r="G30" s="397"/>
      <c r="H30" s="397"/>
      <c r="I30" s="397"/>
      <c r="J30" s="397"/>
      <c r="K30" s="397"/>
      <c r="L30" s="397"/>
      <c r="O30" s="345"/>
      <c r="P30" s="365" t="s">
        <v>882</v>
      </c>
      <c r="X30" s="369" t="s">
        <v>495</v>
      </c>
      <c r="Y30" s="366">
        <v>458</v>
      </c>
      <c r="Z30" s="366" t="s">
        <v>123</v>
      </c>
      <c r="AB30" s="370"/>
      <c r="AC30" s="393"/>
      <c r="AD30" s="371" t="s">
        <v>462</v>
      </c>
      <c r="AF30" s="574" t="s">
        <v>594</v>
      </c>
      <c r="AG30" s="575">
        <v>2</v>
      </c>
      <c r="AI30" s="628" t="str">
        <f t="shared" si="0"/>
        <v>42769Ε3 05η (Ε)244Sα12</v>
      </c>
      <c r="AJ30" s="391">
        <v>42769</v>
      </c>
      <c r="AK30" s="384" t="s">
        <v>1293</v>
      </c>
      <c r="AL30" s="385">
        <v>244</v>
      </c>
      <c r="AM30" s="386" t="s">
        <v>319</v>
      </c>
      <c r="AN30" s="387" t="s">
        <v>892</v>
      </c>
      <c r="AO30" s="388" t="s">
        <v>1202</v>
      </c>
      <c r="AP30" s="387">
        <v>5</v>
      </c>
      <c r="AQ30" s="553">
        <v>2416</v>
      </c>
      <c r="AR30" s="372">
        <v>599</v>
      </c>
      <c r="AS30" s="630"/>
      <c r="AT30" s="420"/>
    </row>
    <row r="31" spans="1:46">
      <c r="E31" s="398"/>
      <c r="F31" s="342" t="s">
        <v>116</v>
      </c>
      <c r="G31" s="397"/>
      <c r="H31" s="397"/>
      <c r="I31" s="397"/>
      <c r="J31" s="397"/>
      <c r="K31" s="397"/>
      <c r="L31" s="397"/>
      <c r="O31" s="345"/>
      <c r="P31" s="375"/>
      <c r="X31" s="369" t="s">
        <v>153</v>
      </c>
      <c r="Y31" s="366">
        <v>411</v>
      </c>
      <c r="Z31" s="366" t="s">
        <v>129</v>
      </c>
      <c r="AB31" s="370"/>
      <c r="AC31" s="393"/>
      <c r="AD31" s="371" t="s">
        <v>463</v>
      </c>
      <c r="AF31" s="574" t="s">
        <v>907</v>
      </c>
      <c r="AG31" s="575">
        <v>4</v>
      </c>
      <c r="AI31" s="628" t="str">
        <f t="shared" si="0"/>
        <v>42769Ε3 05η (Ε)244Sα14</v>
      </c>
      <c r="AJ31" s="391">
        <v>42769</v>
      </c>
      <c r="AK31" s="384" t="s">
        <v>1293</v>
      </c>
      <c r="AL31" s="385">
        <v>244</v>
      </c>
      <c r="AM31" s="386" t="s">
        <v>319</v>
      </c>
      <c r="AN31" s="387" t="s">
        <v>892</v>
      </c>
      <c r="AO31" s="387" t="s">
        <v>1203</v>
      </c>
      <c r="AP31" s="387">
        <v>6</v>
      </c>
      <c r="AQ31" s="553">
        <v>2417</v>
      </c>
      <c r="AR31" s="372">
        <v>599</v>
      </c>
      <c r="AS31" s="630"/>
      <c r="AT31" s="420"/>
    </row>
    <row r="32" spans="1:46">
      <c r="E32" s="398"/>
      <c r="F32" s="342" t="s">
        <v>117</v>
      </c>
      <c r="G32" s="397"/>
      <c r="H32" s="397"/>
      <c r="I32" s="397"/>
      <c r="J32" s="397"/>
      <c r="K32" s="397"/>
      <c r="L32" s="397"/>
      <c r="O32" s="345"/>
      <c r="P32" s="376" t="s">
        <v>883</v>
      </c>
      <c r="X32" s="369" t="s">
        <v>154</v>
      </c>
      <c r="Y32" s="366">
        <v>412</v>
      </c>
      <c r="Z32" s="366" t="s">
        <v>129</v>
      </c>
      <c r="AC32" s="393"/>
      <c r="AD32" s="371" t="s">
        <v>442</v>
      </c>
      <c r="AF32" s="574" t="s">
        <v>908</v>
      </c>
      <c r="AG32" s="575">
        <v>4</v>
      </c>
      <c r="AI32" s="628" t="str">
        <f t="shared" si="0"/>
        <v>42769Ε3 05η (Ε)244Sα16</v>
      </c>
      <c r="AJ32" s="391">
        <v>42769</v>
      </c>
      <c r="AK32" s="384" t="s">
        <v>1293</v>
      </c>
      <c r="AL32" s="385">
        <v>244</v>
      </c>
      <c r="AM32" s="386" t="s">
        <v>319</v>
      </c>
      <c r="AN32" s="387" t="s">
        <v>892</v>
      </c>
      <c r="AO32" s="387" t="s">
        <v>1204</v>
      </c>
      <c r="AP32" s="387">
        <v>7</v>
      </c>
      <c r="AQ32" s="553">
        <v>2418</v>
      </c>
      <c r="AR32" s="372">
        <v>599</v>
      </c>
      <c r="AS32" s="630"/>
      <c r="AT32" s="420"/>
    </row>
    <row r="33" spans="5:46">
      <c r="E33" s="398"/>
      <c r="F33" s="342" t="s">
        <v>118</v>
      </c>
      <c r="G33" s="397"/>
      <c r="H33" s="397"/>
      <c r="I33" s="397"/>
      <c r="J33" s="397"/>
      <c r="K33" s="397"/>
      <c r="L33" s="397"/>
      <c r="O33" s="345"/>
      <c r="P33" s="376" t="s">
        <v>884</v>
      </c>
      <c r="X33" s="369" t="s">
        <v>1140</v>
      </c>
      <c r="Y33" s="366">
        <v>488</v>
      </c>
      <c r="Z33" s="366" t="s">
        <v>120</v>
      </c>
      <c r="AC33" s="393"/>
      <c r="AD33" s="371" t="s">
        <v>464</v>
      </c>
      <c r="AF33" s="574" t="s">
        <v>909</v>
      </c>
      <c r="AG33" s="575">
        <v>2</v>
      </c>
      <c r="AI33" s="628" t="str">
        <f t="shared" si="0"/>
        <v>42769Ε3 05η (Ε)244Sκ12</v>
      </c>
      <c r="AJ33" s="391">
        <v>42769</v>
      </c>
      <c r="AK33" s="384" t="s">
        <v>1293</v>
      </c>
      <c r="AL33" s="385">
        <v>244</v>
      </c>
      <c r="AM33" s="386" t="s">
        <v>319</v>
      </c>
      <c r="AN33" s="387" t="s">
        <v>892</v>
      </c>
      <c r="AO33" s="387" t="s">
        <v>1206</v>
      </c>
      <c r="AP33" s="387">
        <v>9</v>
      </c>
      <c r="AQ33" s="553">
        <v>2419</v>
      </c>
      <c r="AR33" s="372">
        <v>599</v>
      </c>
      <c r="AS33" s="630"/>
      <c r="AT33" s="420"/>
    </row>
    <row r="34" spans="5:46">
      <c r="E34" s="398"/>
      <c r="F34" s="343" t="s">
        <v>394</v>
      </c>
      <c r="G34" s="349">
        <v>0.5</v>
      </c>
      <c r="H34" s="349">
        <v>1</v>
      </c>
      <c r="I34" s="349">
        <v>1.5</v>
      </c>
      <c r="J34" s="349">
        <v>2.5</v>
      </c>
      <c r="K34" s="349">
        <v>2.5</v>
      </c>
      <c r="L34" s="349"/>
      <c r="O34" s="345"/>
      <c r="P34" s="376" t="s">
        <v>885</v>
      </c>
      <c r="X34" s="369" t="s">
        <v>155</v>
      </c>
      <c r="Y34" s="366">
        <v>262</v>
      </c>
      <c r="Z34" s="366" t="s">
        <v>135</v>
      </c>
      <c r="AC34" s="393"/>
      <c r="AD34" s="371" t="s">
        <v>1238</v>
      </c>
      <c r="AF34" s="574" t="s">
        <v>910</v>
      </c>
      <c r="AG34" s="575">
        <v>2</v>
      </c>
      <c r="AI34" s="628" t="str">
        <f t="shared" si="0"/>
        <v>42769Ε3 05η (Ε)244Sκ14</v>
      </c>
      <c r="AJ34" s="391">
        <v>42769</v>
      </c>
      <c r="AK34" s="384" t="s">
        <v>1293</v>
      </c>
      <c r="AL34" s="385">
        <v>244</v>
      </c>
      <c r="AM34" s="386" t="s">
        <v>319</v>
      </c>
      <c r="AN34" s="387" t="s">
        <v>892</v>
      </c>
      <c r="AO34" s="388" t="s">
        <v>1207</v>
      </c>
      <c r="AP34" s="387">
        <v>10</v>
      </c>
      <c r="AQ34" s="553">
        <v>2420</v>
      </c>
      <c r="AR34" s="372">
        <v>599</v>
      </c>
      <c r="AS34" s="630"/>
      <c r="AT34" s="420"/>
    </row>
    <row r="35" spans="5:46">
      <c r="E35" s="398"/>
      <c r="F35" s="343" t="s">
        <v>395</v>
      </c>
      <c r="G35" s="349">
        <v>1</v>
      </c>
      <c r="H35" s="349">
        <v>2</v>
      </c>
      <c r="I35" s="349">
        <v>3</v>
      </c>
      <c r="J35" s="349">
        <v>5</v>
      </c>
      <c r="K35" s="349">
        <v>5</v>
      </c>
      <c r="L35" s="349"/>
      <c r="O35" s="345"/>
      <c r="P35" s="376" t="s">
        <v>1036</v>
      </c>
      <c r="X35" s="369" t="s">
        <v>1141</v>
      </c>
      <c r="Y35" s="366">
        <v>501</v>
      </c>
      <c r="Z35" s="366" t="s">
        <v>135</v>
      </c>
      <c r="AC35" s="393"/>
      <c r="AD35" s="371" t="s">
        <v>465</v>
      </c>
      <c r="AF35" s="574" t="s">
        <v>595</v>
      </c>
      <c r="AG35" s="575">
        <v>0</v>
      </c>
      <c r="AI35" s="628" t="str">
        <f t="shared" si="0"/>
        <v>42769Ε3 05η (Ε)244Sκ16</v>
      </c>
      <c r="AJ35" s="391">
        <v>42769</v>
      </c>
      <c r="AK35" s="384" t="s">
        <v>1293</v>
      </c>
      <c r="AL35" s="385">
        <v>244</v>
      </c>
      <c r="AM35" s="386" t="s">
        <v>319</v>
      </c>
      <c r="AN35" s="387" t="s">
        <v>892</v>
      </c>
      <c r="AO35" s="387" t="s">
        <v>1208</v>
      </c>
      <c r="AP35" s="387">
        <v>11</v>
      </c>
      <c r="AQ35" s="553">
        <v>2421</v>
      </c>
      <c r="AR35" s="372">
        <v>599</v>
      </c>
      <c r="AS35" s="630"/>
      <c r="AT35" s="420"/>
    </row>
    <row r="36" spans="5:46">
      <c r="E36" s="398"/>
      <c r="F36" s="343" t="s">
        <v>396</v>
      </c>
      <c r="G36" s="349">
        <v>2</v>
      </c>
      <c r="H36" s="349">
        <v>4</v>
      </c>
      <c r="I36" s="349">
        <v>6</v>
      </c>
      <c r="J36" s="349">
        <v>10</v>
      </c>
      <c r="K36" s="349">
        <v>10</v>
      </c>
      <c r="L36" s="349"/>
      <c r="O36" s="345"/>
      <c r="P36" s="376"/>
      <c r="X36" s="369" t="s">
        <v>1142</v>
      </c>
      <c r="Y36" s="366">
        <v>497</v>
      </c>
      <c r="Z36" s="366" t="s">
        <v>129</v>
      </c>
      <c r="AC36" s="393"/>
      <c r="AD36" s="371" t="s">
        <v>466</v>
      </c>
      <c r="AF36" s="574" t="s">
        <v>911</v>
      </c>
      <c r="AG36" s="575">
        <v>0</v>
      </c>
      <c r="AI36" s="628" t="str">
        <f t="shared" si="0"/>
        <v>42769Ε3 05η (Η)336Sα12</v>
      </c>
      <c r="AJ36" s="391">
        <v>42769</v>
      </c>
      <c r="AK36" s="384" t="s">
        <v>1294</v>
      </c>
      <c r="AL36" s="385">
        <v>336</v>
      </c>
      <c r="AM36" s="386" t="s">
        <v>201</v>
      </c>
      <c r="AN36" s="387" t="s">
        <v>892</v>
      </c>
      <c r="AO36" s="387" t="s">
        <v>1202</v>
      </c>
      <c r="AP36" s="387">
        <v>5</v>
      </c>
      <c r="AQ36" s="553">
        <v>2422</v>
      </c>
      <c r="AR36" s="372">
        <v>600</v>
      </c>
      <c r="AS36" s="630"/>
      <c r="AT36" s="420"/>
    </row>
    <row r="37" spans="5:46">
      <c r="E37" s="398"/>
      <c r="F37" s="343" t="s">
        <v>397</v>
      </c>
      <c r="G37" s="349">
        <v>2.5</v>
      </c>
      <c r="H37" s="349">
        <v>5</v>
      </c>
      <c r="I37" s="349">
        <v>7.5</v>
      </c>
      <c r="J37" s="349">
        <v>12.5</v>
      </c>
      <c r="K37" s="349">
        <v>12.5</v>
      </c>
      <c r="L37" s="349"/>
      <c r="O37" s="345"/>
      <c r="P37" s="377"/>
      <c r="X37" s="369" t="s">
        <v>156</v>
      </c>
      <c r="Y37" s="366">
        <v>317</v>
      </c>
      <c r="Z37" s="366" t="s">
        <v>138</v>
      </c>
      <c r="AC37" s="393"/>
      <c r="AD37" s="371" t="s">
        <v>537</v>
      </c>
      <c r="AF37" s="574" t="s">
        <v>912</v>
      </c>
      <c r="AG37" s="575">
        <v>0</v>
      </c>
      <c r="AI37" s="628" t="str">
        <f t="shared" si="0"/>
        <v>42769Ε3 05η (Η)336Sα14</v>
      </c>
      <c r="AJ37" s="391">
        <v>42769</v>
      </c>
      <c r="AK37" s="384" t="s">
        <v>1294</v>
      </c>
      <c r="AL37" s="385">
        <v>336</v>
      </c>
      <c r="AM37" s="386" t="s">
        <v>201</v>
      </c>
      <c r="AN37" s="387" t="s">
        <v>892</v>
      </c>
      <c r="AO37" s="387" t="s">
        <v>1203</v>
      </c>
      <c r="AP37" s="387">
        <v>6</v>
      </c>
      <c r="AQ37" s="553">
        <v>2423</v>
      </c>
      <c r="AR37" s="372">
        <v>600</v>
      </c>
      <c r="AS37" s="630"/>
      <c r="AT37" s="420"/>
    </row>
    <row r="38" spans="5:46">
      <c r="E38" s="398"/>
      <c r="O38" s="345"/>
      <c r="X38" s="369" t="s">
        <v>157</v>
      </c>
      <c r="Y38" s="366">
        <v>318</v>
      </c>
      <c r="Z38" s="366" t="s">
        <v>138</v>
      </c>
      <c r="AC38" s="393"/>
      <c r="AD38" s="371" t="s">
        <v>504</v>
      </c>
      <c r="AF38" s="574" t="s">
        <v>596</v>
      </c>
      <c r="AG38" s="575">
        <v>0</v>
      </c>
      <c r="AI38" s="628" t="str">
        <f t="shared" si="0"/>
        <v>42769Ε3 05η (Η)336Sα16</v>
      </c>
      <c r="AJ38" s="391">
        <v>42769</v>
      </c>
      <c r="AK38" s="384" t="s">
        <v>1294</v>
      </c>
      <c r="AL38" s="385">
        <v>336</v>
      </c>
      <c r="AM38" s="386" t="s">
        <v>201</v>
      </c>
      <c r="AN38" s="387" t="s">
        <v>892</v>
      </c>
      <c r="AO38" s="387" t="s">
        <v>1204</v>
      </c>
      <c r="AP38" s="387">
        <v>7</v>
      </c>
      <c r="AQ38" s="553">
        <v>2424</v>
      </c>
      <c r="AR38" s="372">
        <v>600</v>
      </c>
      <c r="AS38" s="630"/>
      <c r="AT38" s="420"/>
    </row>
    <row r="39" spans="5:46">
      <c r="E39" s="398"/>
      <c r="O39" s="345"/>
      <c r="X39" s="369" t="s">
        <v>158</v>
      </c>
      <c r="Y39" s="366">
        <v>415</v>
      </c>
      <c r="Z39" s="366" t="s">
        <v>129</v>
      </c>
      <c r="AC39" s="393"/>
      <c r="AD39" s="371" t="s">
        <v>467</v>
      </c>
      <c r="AF39" s="574" t="s">
        <v>597</v>
      </c>
      <c r="AG39" s="575">
        <v>0</v>
      </c>
      <c r="AI39" s="628" t="str">
        <f t="shared" si="0"/>
        <v>42769Ε3 05η (Η)336Sκ12</v>
      </c>
      <c r="AJ39" s="391">
        <v>42769</v>
      </c>
      <c r="AK39" s="384" t="s">
        <v>1294</v>
      </c>
      <c r="AL39" s="385">
        <v>336</v>
      </c>
      <c r="AM39" s="386" t="s">
        <v>201</v>
      </c>
      <c r="AN39" s="387" t="s">
        <v>892</v>
      </c>
      <c r="AO39" s="387" t="s">
        <v>1206</v>
      </c>
      <c r="AP39" s="387">
        <v>9</v>
      </c>
      <c r="AQ39" s="553">
        <v>2425</v>
      </c>
      <c r="AR39" s="372">
        <v>600</v>
      </c>
      <c r="AS39" s="630"/>
      <c r="AT39" s="420"/>
    </row>
    <row r="40" spans="5:46">
      <c r="E40" s="398"/>
      <c r="O40" s="345"/>
      <c r="X40" s="369" t="s">
        <v>159</v>
      </c>
      <c r="Y40" s="366">
        <v>416</v>
      </c>
      <c r="Z40" s="366" t="s">
        <v>129</v>
      </c>
      <c r="AC40" s="393"/>
      <c r="AD40" s="371" t="s">
        <v>505</v>
      </c>
      <c r="AF40" s="574" t="s">
        <v>598</v>
      </c>
      <c r="AG40" s="575">
        <v>0</v>
      </c>
      <c r="AI40" s="628" t="str">
        <f t="shared" si="0"/>
        <v>42769Ε3 05η (Η)336Sκ14</v>
      </c>
      <c r="AJ40" s="391">
        <v>42769</v>
      </c>
      <c r="AK40" s="384" t="s">
        <v>1294</v>
      </c>
      <c r="AL40" s="385">
        <v>336</v>
      </c>
      <c r="AM40" s="386" t="s">
        <v>201</v>
      </c>
      <c r="AN40" s="387" t="s">
        <v>892</v>
      </c>
      <c r="AO40" s="388" t="s">
        <v>1207</v>
      </c>
      <c r="AP40" s="387">
        <v>10</v>
      </c>
      <c r="AQ40" s="553">
        <v>2426</v>
      </c>
      <c r="AR40" s="372">
        <v>600</v>
      </c>
      <c r="AS40" s="630"/>
      <c r="AT40" s="420"/>
    </row>
    <row r="41" spans="5:46">
      <c r="E41" s="398"/>
      <c r="O41" s="345"/>
      <c r="X41" s="369" t="s">
        <v>1143</v>
      </c>
      <c r="Y41" s="366">
        <v>489</v>
      </c>
      <c r="Z41" s="366" t="s">
        <v>120</v>
      </c>
      <c r="AC41" s="393"/>
      <c r="AD41" s="371" t="s">
        <v>506</v>
      </c>
      <c r="AF41" s="574" t="s">
        <v>599</v>
      </c>
      <c r="AG41" s="575">
        <v>15</v>
      </c>
      <c r="AI41" s="628" t="str">
        <f t="shared" si="0"/>
        <v>42769Ε3 05η (Η)336Sκ16</v>
      </c>
      <c r="AJ41" s="391">
        <v>42769</v>
      </c>
      <c r="AK41" s="384" t="s">
        <v>1294</v>
      </c>
      <c r="AL41" s="385">
        <v>336</v>
      </c>
      <c r="AM41" s="386" t="s">
        <v>201</v>
      </c>
      <c r="AN41" s="387" t="s">
        <v>892</v>
      </c>
      <c r="AO41" s="387" t="s">
        <v>1208</v>
      </c>
      <c r="AP41" s="387">
        <v>11</v>
      </c>
      <c r="AQ41" s="553">
        <v>2427</v>
      </c>
      <c r="AR41" s="372">
        <v>600</v>
      </c>
      <c r="AS41" s="630"/>
      <c r="AT41" s="420"/>
    </row>
    <row r="42" spans="5:46">
      <c r="E42" s="345"/>
      <c r="O42" s="345"/>
      <c r="X42" s="369" t="s">
        <v>160</v>
      </c>
      <c r="Y42" s="366">
        <v>126</v>
      </c>
      <c r="Z42" s="366" t="s">
        <v>123</v>
      </c>
      <c r="AC42" s="393"/>
      <c r="AD42" s="371" t="s">
        <v>1218</v>
      </c>
      <c r="AF42" s="574" t="s">
        <v>600</v>
      </c>
      <c r="AG42" s="575">
        <v>13</v>
      </c>
      <c r="AI42" s="628" t="str">
        <f t="shared" si="0"/>
        <v>42772ITF (9TH KENYA)14Sα18</v>
      </c>
      <c r="AJ42" s="391">
        <v>42772</v>
      </c>
      <c r="AK42" s="384" t="s">
        <v>1295</v>
      </c>
      <c r="AL42" s="385">
        <v>14</v>
      </c>
      <c r="AM42" s="386" t="s">
        <v>1278</v>
      </c>
      <c r="AN42" s="387" t="s">
        <v>892</v>
      </c>
      <c r="AO42" s="387" t="s">
        <v>1205</v>
      </c>
      <c r="AP42" s="387">
        <v>8</v>
      </c>
      <c r="AQ42" s="553">
        <v>2428</v>
      </c>
      <c r="AR42" s="372">
        <v>601</v>
      </c>
      <c r="AS42" s="630"/>
      <c r="AT42" s="420"/>
    </row>
    <row r="43" spans="5:46">
      <c r="E43" s="345"/>
      <c r="O43" s="345"/>
      <c r="P43" s="595" t="s">
        <v>1535</v>
      </c>
      <c r="X43" s="369" t="s">
        <v>161</v>
      </c>
      <c r="Y43" s="366">
        <v>319</v>
      </c>
      <c r="Z43" s="366" t="s">
        <v>138</v>
      </c>
      <c r="AC43" s="393"/>
      <c r="AD43" s="371" t="s">
        <v>468</v>
      </c>
      <c r="AF43" s="574" t="s">
        <v>601</v>
      </c>
      <c r="AG43" s="575">
        <v>8</v>
      </c>
      <c r="AI43" s="628" t="str">
        <f t="shared" si="0"/>
        <v>42772ITF (YONEX)14Sα18</v>
      </c>
      <c r="AJ43" s="391">
        <v>42772</v>
      </c>
      <c r="AK43" s="384" t="s">
        <v>1296</v>
      </c>
      <c r="AL43" s="385">
        <v>14</v>
      </c>
      <c r="AM43" s="386" t="s">
        <v>1278</v>
      </c>
      <c r="AN43" s="387" t="s">
        <v>892</v>
      </c>
      <c r="AO43" s="387" t="s">
        <v>1205</v>
      </c>
      <c r="AP43" s="387">
        <v>8</v>
      </c>
      <c r="AQ43" s="553">
        <v>2429</v>
      </c>
      <c r="AR43" s="372">
        <v>602</v>
      </c>
      <c r="AS43" s="630"/>
      <c r="AT43" s="420"/>
    </row>
    <row r="44" spans="5:46">
      <c r="E44" s="345"/>
      <c r="O44" s="345"/>
      <c r="P44" s="596" t="s">
        <v>1536</v>
      </c>
      <c r="X44" s="369" t="s">
        <v>162</v>
      </c>
      <c r="Y44" s="366">
        <v>207</v>
      </c>
      <c r="Z44" s="366" t="s">
        <v>125</v>
      </c>
      <c r="AC44" s="393"/>
      <c r="AD44" s="371" t="s">
        <v>1231</v>
      </c>
      <c r="AF44" s="574" t="s">
        <v>602</v>
      </c>
      <c r="AG44" s="575">
        <v>5</v>
      </c>
      <c r="AI44" s="628" t="str">
        <f t="shared" si="0"/>
        <v>42776Ε3 06η (Δ)204Sα12</v>
      </c>
      <c r="AJ44" s="391">
        <v>42776</v>
      </c>
      <c r="AK44" s="384" t="s">
        <v>1297</v>
      </c>
      <c r="AL44" s="385">
        <v>204</v>
      </c>
      <c r="AM44" s="386" t="s">
        <v>133</v>
      </c>
      <c r="AN44" s="387" t="s">
        <v>892</v>
      </c>
      <c r="AO44" s="387" t="s">
        <v>1202</v>
      </c>
      <c r="AP44" s="387">
        <v>5</v>
      </c>
      <c r="AQ44" s="553">
        <v>2430</v>
      </c>
      <c r="AR44" s="372">
        <v>603</v>
      </c>
      <c r="AS44" s="630"/>
      <c r="AT44" s="420"/>
    </row>
    <row r="45" spans="5:46">
      <c r="E45" s="345"/>
      <c r="O45" s="345"/>
      <c r="X45" s="369" t="s">
        <v>163</v>
      </c>
      <c r="Y45" s="366">
        <v>127</v>
      </c>
      <c r="Z45" s="366" t="s">
        <v>123</v>
      </c>
      <c r="AC45" s="393"/>
      <c r="AD45" s="371" t="s">
        <v>1275</v>
      </c>
      <c r="AF45" s="574" t="s">
        <v>603</v>
      </c>
      <c r="AG45" s="575">
        <v>4</v>
      </c>
      <c r="AI45" s="628" t="str">
        <f t="shared" si="0"/>
        <v>42776Ε3 06η (Δ)204Sα14</v>
      </c>
      <c r="AJ45" s="391">
        <v>42776</v>
      </c>
      <c r="AK45" s="384" t="s">
        <v>1297</v>
      </c>
      <c r="AL45" s="385">
        <v>204</v>
      </c>
      <c r="AM45" s="386" t="s">
        <v>133</v>
      </c>
      <c r="AN45" s="387" t="s">
        <v>892</v>
      </c>
      <c r="AO45" s="387" t="s">
        <v>1203</v>
      </c>
      <c r="AP45" s="387">
        <v>6</v>
      </c>
      <c r="AQ45" s="553">
        <v>2431</v>
      </c>
      <c r="AR45" s="372">
        <v>603</v>
      </c>
      <c r="AS45" s="630"/>
      <c r="AT45" s="420"/>
    </row>
    <row r="46" spans="5:46">
      <c r="E46" s="345"/>
      <c r="O46" s="345"/>
      <c r="X46" s="369" t="s">
        <v>164</v>
      </c>
      <c r="Y46" s="366">
        <v>102</v>
      </c>
      <c r="Z46" s="366" t="s">
        <v>149</v>
      </c>
      <c r="AC46" s="393"/>
      <c r="AD46" s="371" t="s">
        <v>1276</v>
      </c>
      <c r="AF46" s="574" t="s">
        <v>604</v>
      </c>
      <c r="AG46" s="575">
        <v>0</v>
      </c>
      <c r="AI46" s="628" t="str">
        <f t="shared" si="0"/>
        <v>42776Ε3 06η (Δ)204Sα16</v>
      </c>
      <c r="AJ46" s="391">
        <v>42776</v>
      </c>
      <c r="AK46" s="384" t="s">
        <v>1297</v>
      </c>
      <c r="AL46" s="385">
        <v>204</v>
      </c>
      <c r="AM46" s="386" t="s">
        <v>133</v>
      </c>
      <c r="AN46" s="387" t="s">
        <v>892</v>
      </c>
      <c r="AO46" s="388" t="s">
        <v>1204</v>
      </c>
      <c r="AP46" s="387">
        <v>7</v>
      </c>
      <c r="AQ46" s="553">
        <v>2432</v>
      </c>
      <c r="AR46" s="372">
        <v>603</v>
      </c>
      <c r="AS46" s="630"/>
      <c r="AT46" s="420"/>
    </row>
    <row r="47" spans="5:46">
      <c r="E47" s="345"/>
      <c r="O47" s="345"/>
      <c r="X47" s="369" t="s">
        <v>165</v>
      </c>
      <c r="Y47" s="366">
        <v>320</v>
      </c>
      <c r="Z47" s="366" t="s">
        <v>138</v>
      </c>
      <c r="AC47" s="393"/>
      <c r="AD47" s="371" t="s">
        <v>507</v>
      </c>
      <c r="AF47" s="574" t="s">
        <v>605</v>
      </c>
      <c r="AG47" s="575">
        <v>0</v>
      </c>
      <c r="AI47" s="628" t="str">
        <f t="shared" si="0"/>
        <v>42776Ε3 06η (Δ)204Sκ12</v>
      </c>
      <c r="AJ47" s="391">
        <v>42776</v>
      </c>
      <c r="AK47" s="384" t="s">
        <v>1297</v>
      </c>
      <c r="AL47" s="385">
        <v>204</v>
      </c>
      <c r="AM47" s="386" t="s">
        <v>133</v>
      </c>
      <c r="AN47" s="387" t="s">
        <v>892</v>
      </c>
      <c r="AO47" s="387" t="s">
        <v>1206</v>
      </c>
      <c r="AP47" s="387">
        <v>9</v>
      </c>
      <c r="AQ47" s="553">
        <v>2433</v>
      </c>
      <c r="AR47" s="372">
        <v>603</v>
      </c>
      <c r="AS47" s="630"/>
      <c r="AT47" s="420"/>
    </row>
    <row r="48" spans="5:46">
      <c r="E48" s="345"/>
      <c r="O48" s="345"/>
      <c r="X48" s="369" t="s">
        <v>166</v>
      </c>
      <c r="Y48" s="366">
        <v>321</v>
      </c>
      <c r="Z48" s="366" t="s">
        <v>138</v>
      </c>
      <c r="AC48" s="393"/>
      <c r="AD48" s="371" t="s">
        <v>443</v>
      </c>
      <c r="AF48" s="574" t="s">
        <v>606</v>
      </c>
      <c r="AG48" s="575">
        <v>120</v>
      </c>
      <c r="AI48" s="628" t="str">
        <f t="shared" si="0"/>
        <v>42776Ε3 06η (Δ)204Sκ14</v>
      </c>
      <c r="AJ48" s="391">
        <v>42776</v>
      </c>
      <c r="AK48" s="384" t="s">
        <v>1297</v>
      </c>
      <c r="AL48" s="385">
        <v>204</v>
      </c>
      <c r="AM48" s="386" t="s">
        <v>133</v>
      </c>
      <c r="AN48" s="387" t="s">
        <v>892</v>
      </c>
      <c r="AO48" s="387" t="s">
        <v>1207</v>
      </c>
      <c r="AP48" s="387">
        <v>10</v>
      </c>
      <c r="AQ48" s="553">
        <v>2434</v>
      </c>
      <c r="AR48" s="372">
        <v>603</v>
      </c>
      <c r="AS48" s="630"/>
      <c r="AT48" s="420"/>
    </row>
    <row r="49" spans="5:46">
      <c r="E49" s="345"/>
      <c r="O49" s="345"/>
      <c r="X49" s="369" t="s">
        <v>167</v>
      </c>
      <c r="Y49" s="366">
        <v>264</v>
      </c>
      <c r="Z49" s="366" t="s">
        <v>135</v>
      </c>
      <c r="AC49" s="393"/>
      <c r="AD49" s="371" t="s">
        <v>508</v>
      </c>
      <c r="AF49" s="574" t="s">
        <v>607</v>
      </c>
      <c r="AG49" s="575">
        <v>100</v>
      </c>
      <c r="AI49" s="628" t="str">
        <f t="shared" si="0"/>
        <v>42776Ε3 06η (Δ)204Sκ16</v>
      </c>
      <c r="AJ49" s="391">
        <v>42776</v>
      </c>
      <c r="AK49" s="384" t="s">
        <v>1297</v>
      </c>
      <c r="AL49" s="385">
        <v>204</v>
      </c>
      <c r="AM49" s="386" t="s">
        <v>133</v>
      </c>
      <c r="AN49" s="387" t="s">
        <v>892</v>
      </c>
      <c r="AO49" s="387" t="s">
        <v>1208</v>
      </c>
      <c r="AP49" s="387">
        <v>11</v>
      </c>
      <c r="AQ49" s="553">
        <v>2435</v>
      </c>
      <c r="AR49" s="372">
        <v>603</v>
      </c>
      <c r="AS49" s="630"/>
      <c r="AT49" s="420"/>
    </row>
    <row r="50" spans="5:46">
      <c r="E50" s="345"/>
      <c r="O50" s="345"/>
      <c r="X50" s="369" t="s">
        <v>168</v>
      </c>
      <c r="Y50" s="366">
        <v>299</v>
      </c>
      <c r="Z50" s="366" t="s">
        <v>151</v>
      </c>
      <c r="AC50" s="393"/>
      <c r="AD50" s="371" t="s">
        <v>469</v>
      </c>
      <c r="AF50" s="574" t="s">
        <v>608</v>
      </c>
      <c r="AG50" s="575">
        <v>60</v>
      </c>
      <c r="AI50" s="628" t="str">
        <f t="shared" si="0"/>
        <v>42776Ε3 06η (Θ)374Sα12</v>
      </c>
      <c r="AJ50" s="391">
        <v>42776</v>
      </c>
      <c r="AK50" s="384" t="s">
        <v>1298</v>
      </c>
      <c r="AL50" s="385">
        <v>374</v>
      </c>
      <c r="AM50" s="386" t="s">
        <v>202</v>
      </c>
      <c r="AN50" s="387" t="s">
        <v>892</v>
      </c>
      <c r="AO50" s="387" t="s">
        <v>1202</v>
      </c>
      <c r="AP50" s="387">
        <v>5</v>
      </c>
      <c r="AQ50" s="553">
        <v>2436</v>
      </c>
      <c r="AR50" s="372">
        <v>604</v>
      </c>
      <c r="AS50" s="630"/>
      <c r="AT50" s="420"/>
    </row>
    <row r="51" spans="5:46">
      <c r="E51" s="345"/>
      <c r="O51" s="345"/>
      <c r="X51" s="369" t="s">
        <v>169</v>
      </c>
      <c r="Y51" s="366">
        <v>322</v>
      </c>
      <c r="Z51" s="366" t="s">
        <v>138</v>
      </c>
      <c r="AC51" s="393"/>
      <c r="AD51" s="371" t="s">
        <v>1213</v>
      </c>
      <c r="AF51" s="574" t="s">
        <v>609</v>
      </c>
      <c r="AG51" s="575">
        <v>40</v>
      </c>
      <c r="AI51" s="628" t="str">
        <f t="shared" si="0"/>
        <v>42776Ε3 06η (Θ)374Sα14</v>
      </c>
      <c r="AJ51" s="391">
        <v>42776</v>
      </c>
      <c r="AK51" s="384" t="s">
        <v>1298</v>
      </c>
      <c r="AL51" s="385">
        <v>374</v>
      </c>
      <c r="AM51" s="386" t="s">
        <v>202</v>
      </c>
      <c r="AN51" s="387" t="s">
        <v>892</v>
      </c>
      <c r="AO51" s="387" t="s">
        <v>1203</v>
      </c>
      <c r="AP51" s="387">
        <v>6</v>
      </c>
      <c r="AQ51" s="553">
        <v>2437</v>
      </c>
      <c r="AR51" s="372">
        <v>604</v>
      </c>
    </row>
    <row r="52" spans="5:46">
      <c r="E52" s="345"/>
      <c r="O52" s="345"/>
      <c r="X52" s="369" t="s">
        <v>170</v>
      </c>
      <c r="Y52" s="366">
        <v>300</v>
      </c>
      <c r="Z52" s="366" t="s">
        <v>151</v>
      </c>
      <c r="AC52" s="393"/>
      <c r="AD52" s="371" t="s">
        <v>1219</v>
      </c>
      <c r="AF52" s="574" t="s">
        <v>610</v>
      </c>
      <c r="AG52" s="575">
        <v>30</v>
      </c>
      <c r="AI52" s="628" t="str">
        <f t="shared" si="0"/>
        <v>42776Ε3 06η (Θ)374Sα16</v>
      </c>
      <c r="AJ52" s="391">
        <v>42776</v>
      </c>
      <c r="AK52" s="384" t="s">
        <v>1298</v>
      </c>
      <c r="AL52" s="385">
        <v>374</v>
      </c>
      <c r="AM52" s="386" t="s">
        <v>202</v>
      </c>
      <c r="AN52" s="387" t="s">
        <v>892</v>
      </c>
      <c r="AO52" s="387" t="s">
        <v>1204</v>
      </c>
      <c r="AP52" s="387">
        <v>7</v>
      </c>
      <c r="AQ52" s="553">
        <v>2438</v>
      </c>
      <c r="AR52" s="372">
        <v>604</v>
      </c>
    </row>
    <row r="53" spans="5:46">
      <c r="E53" s="345"/>
      <c r="O53" s="345"/>
      <c r="X53" s="369" t="s">
        <v>171</v>
      </c>
      <c r="Y53" s="366">
        <v>323</v>
      </c>
      <c r="Z53" s="366" t="s">
        <v>138</v>
      </c>
      <c r="AC53" s="393"/>
      <c r="AD53" s="371" t="s">
        <v>509</v>
      </c>
      <c r="AF53" s="574" t="s">
        <v>611</v>
      </c>
      <c r="AG53" s="575">
        <v>4</v>
      </c>
      <c r="AI53" s="628" t="str">
        <f t="shared" si="0"/>
        <v>42776Ε3 06η (Θ)374Sκ12</v>
      </c>
      <c r="AJ53" s="391">
        <v>42776</v>
      </c>
      <c r="AK53" s="384" t="s">
        <v>1298</v>
      </c>
      <c r="AL53" s="385">
        <v>374</v>
      </c>
      <c r="AM53" s="386" t="s">
        <v>202</v>
      </c>
      <c r="AN53" s="387" t="s">
        <v>892</v>
      </c>
      <c r="AO53" s="387" t="s">
        <v>1206</v>
      </c>
      <c r="AP53" s="387">
        <v>9</v>
      </c>
      <c r="AQ53" s="553">
        <v>2439</v>
      </c>
      <c r="AR53" s="372">
        <v>604</v>
      </c>
    </row>
    <row r="54" spans="5:46">
      <c r="E54" s="345"/>
      <c r="O54" s="345"/>
      <c r="X54" s="369" t="s">
        <v>1144</v>
      </c>
      <c r="Y54" s="366">
        <v>479</v>
      </c>
      <c r="Z54" s="366" t="s">
        <v>138</v>
      </c>
      <c r="AC54" s="393"/>
      <c r="AD54" s="371" t="s">
        <v>510</v>
      </c>
      <c r="AF54" s="574" t="s">
        <v>913</v>
      </c>
      <c r="AG54" s="575">
        <v>8</v>
      </c>
      <c r="AI54" s="628" t="str">
        <f t="shared" si="0"/>
        <v>42776Ε3 06η (Θ)374Sκ14</v>
      </c>
      <c r="AJ54" s="391">
        <v>42776</v>
      </c>
      <c r="AK54" s="384" t="s">
        <v>1298</v>
      </c>
      <c r="AL54" s="385">
        <v>374</v>
      </c>
      <c r="AM54" s="386" t="s">
        <v>202</v>
      </c>
      <c r="AN54" s="387" t="s">
        <v>892</v>
      </c>
      <c r="AO54" s="388" t="s">
        <v>1207</v>
      </c>
      <c r="AP54" s="387">
        <v>10</v>
      </c>
      <c r="AQ54" s="553">
        <v>2440</v>
      </c>
      <c r="AR54" s="372">
        <v>604</v>
      </c>
    </row>
    <row r="55" spans="5:46">
      <c r="E55" s="345"/>
      <c r="O55" s="345"/>
      <c r="X55" s="369" t="s">
        <v>172</v>
      </c>
      <c r="Y55" s="366">
        <v>418</v>
      </c>
      <c r="Z55" s="366" t="s">
        <v>129</v>
      </c>
      <c r="AC55" s="393"/>
      <c r="AD55" s="371" t="s">
        <v>511</v>
      </c>
      <c r="AF55" s="574" t="s">
        <v>914</v>
      </c>
      <c r="AG55" s="575">
        <v>8</v>
      </c>
      <c r="AI55" s="628" t="str">
        <f t="shared" si="0"/>
        <v>42776Ε3 06η (Θ)374Sκ16</v>
      </c>
      <c r="AJ55" s="391">
        <v>42776</v>
      </c>
      <c r="AK55" s="384" t="s">
        <v>1298</v>
      </c>
      <c r="AL55" s="385">
        <v>374</v>
      </c>
      <c r="AM55" s="386" t="s">
        <v>202</v>
      </c>
      <c r="AN55" s="388" t="s">
        <v>892</v>
      </c>
      <c r="AO55" s="388" t="s">
        <v>1208</v>
      </c>
      <c r="AP55" s="387">
        <v>11</v>
      </c>
      <c r="AQ55" s="553">
        <v>2441</v>
      </c>
      <c r="AR55" s="372">
        <v>604</v>
      </c>
    </row>
    <row r="56" spans="5:46">
      <c r="E56" s="345"/>
      <c r="O56" s="345"/>
      <c r="X56" s="369" t="s">
        <v>1145</v>
      </c>
      <c r="Y56" s="366">
        <v>480</v>
      </c>
      <c r="Z56" s="366" t="s">
        <v>138</v>
      </c>
      <c r="AC56" s="393"/>
      <c r="AD56" s="371" t="s">
        <v>470</v>
      </c>
      <c r="AF56" s="574" t="s">
        <v>915</v>
      </c>
      <c r="AG56" s="575">
        <v>4</v>
      </c>
      <c r="AI56" s="628" t="str">
        <f t="shared" si="0"/>
        <v>42776Ε3 06η (ΙΑ)435Sα12</v>
      </c>
      <c r="AJ56" s="391">
        <v>42776</v>
      </c>
      <c r="AK56" s="384" t="s">
        <v>1299</v>
      </c>
      <c r="AL56" s="385">
        <v>435</v>
      </c>
      <c r="AM56" s="386" t="s">
        <v>74</v>
      </c>
      <c r="AN56" s="387" t="s">
        <v>892</v>
      </c>
      <c r="AO56" s="388" t="s">
        <v>1202</v>
      </c>
      <c r="AP56" s="387">
        <v>5</v>
      </c>
      <c r="AQ56" s="553">
        <v>2442</v>
      </c>
      <c r="AR56" s="372">
        <v>605</v>
      </c>
    </row>
    <row r="57" spans="5:46">
      <c r="E57" s="345"/>
      <c r="O57" s="345"/>
      <c r="X57" s="369" t="s">
        <v>173</v>
      </c>
      <c r="Y57" s="366">
        <v>371</v>
      </c>
      <c r="Z57" s="366" t="s">
        <v>120</v>
      </c>
      <c r="AC57" s="393"/>
      <c r="AD57" s="371" t="s">
        <v>471</v>
      </c>
      <c r="AF57" s="574" t="s">
        <v>916</v>
      </c>
      <c r="AG57" s="575">
        <v>4</v>
      </c>
      <c r="AI57" s="628" t="str">
        <f t="shared" si="0"/>
        <v>42776Ε3 06η (ΙΑ)435Sα14</v>
      </c>
      <c r="AJ57" s="391">
        <v>42776</v>
      </c>
      <c r="AK57" s="384" t="s">
        <v>1299</v>
      </c>
      <c r="AL57" s="385">
        <v>435</v>
      </c>
      <c r="AM57" s="386" t="s">
        <v>74</v>
      </c>
      <c r="AN57" s="388" t="s">
        <v>892</v>
      </c>
      <c r="AO57" s="388" t="s">
        <v>1203</v>
      </c>
      <c r="AP57" s="387">
        <v>6</v>
      </c>
      <c r="AQ57" s="553">
        <v>2443</v>
      </c>
      <c r="AR57" s="372">
        <v>605</v>
      </c>
    </row>
    <row r="58" spans="5:46">
      <c r="E58" s="345"/>
      <c r="O58" s="345"/>
      <c r="X58" s="369" t="s">
        <v>174</v>
      </c>
      <c r="Y58" s="366">
        <v>419</v>
      </c>
      <c r="Z58" s="366" t="s">
        <v>129</v>
      </c>
      <c r="AC58" s="393"/>
      <c r="AD58" s="371" t="s">
        <v>512</v>
      </c>
      <c r="AF58" s="574" t="s">
        <v>612</v>
      </c>
      <c r="AG58" s="575">
        <v>0</v>
      </c>
      <c r="AI58" s="628" t="str">
        <f t="shared" si="0"/>
        <v>42776Ε3 06η (ΙΑ)435Sα16</v>
      </c>
      <c r="AJ58" s="391">
        <v>42776</v>
      </c>
      <c r="AK58" s="384" t="s">
        <v>1299</v>
      </c>
      <c r="AL58" s="385">
        <v>435</v>
      </c>
      <c r="AM58" s="386" t="s">
        <v>74</v>
      </c>
      <c r="AN58" s="387" t="s">
        <v>892</v>
      </c>
      <c r="AO58" s="388" t="s">
        <v>1204</v>
      </c>
      <c r="AP58" s="387">
        <v>7</v>
      </c>
      <c r="AQ58" s="553">
        <v>2444</v>
      </c>
      <c r="AR58" s="372">
        <v>605</v>
      </c>
    </row>
    <row r="59" spans="5:46">
      <c r="E59" s="345"/>
      <c r="O59" s="345"/>
      <c r="X59" s="369" t="s">
        <v>1146</v>
      </c>
      <c r="Y59" s="366">
        <v>490</v>
      </c>
      <c r="Z59" s="366" t="s">
        <v>120</v>
      </c>
      <c r="AC59" s="393"/>
      <c r="AD59" s="371" t="s">
        <v>1239</v>
      </c>
      <c r="AF59" s="574" t="s">
        <v>917</v>
      </c>
      <c r="AG59" s="575">
        <v>0</v>
      </c>
      <c r="AI59" s="628" t="str">
        <f t="shared" si="0"/>
        <v>42776Ε3 06η (ΙΑ)435Sκ12</v>
      </c>
      <c r="AJ59" s="391">
        <v>42776</v>
      </c>
      <c r="AK59" s="384" t="s">
        <v>1299</v>
      </c>
      <c r="AL59" s="385">
        <v>435</v>
      </c>
      <c r="AM59" s="386" t="s">
        <v>74</v>
      </c>
      <c r="AN59" s="388" t="s">
        <v>892</v>
      </c>
      <c r="AO59" s="388" t="s">
        <v>1206</v>
      </c>
      <c r="AP59" s="387">
        <v>9</v>
      </c>
      <c r="AQ59" s="553">
        <v>2445</v>
      </c>
      <c r="AR59" s="372">
        <v>605</v>
      </c>
    </row>
    <row r="60" spans="5:46">
      <c r="E60" s="345"/>
      <c r="O60" s="345"/>
      <c r="X60" s="369" t="s">
        <v>175</v>
      </c>
      <c r="Y60" s="366">
        <v>326</v>
      </c>
      <c r="Z60" s="366" t="s">
        <v>138</v>
      </c>
      <c r="AC60" s="393"/>
      <c r="AD60" s="371" t="s">
        <v>472</v>
      </c>
      <c r="AF60" s="574" t="s">
        <v>918</v>
      </c>
      <c r="AG60" s="575">
        <v>0</v>
      </c>
      <c r="AI60" s="628" t="str">
        <f t="shared" si="0"/>
        <v>42776Ε3 06η (ΙΑ)435Sκ14</v>
      </c>
      <c r="AJ60" s="391">
        <v>42776</v>
      </c>
      <c r="AK60" s="384" t="s">
        <v>1299</v>
      </c>
      <c r="AL60" s="385">
        <v>435</v>
      </c>
      <c r="AM60" s="386" t="s">
        <v>74</v>
      </c>
      <c r="AN60" s="387" t="s">
        <v>892</v>
      </c>
      <c r="AO60" s="388" t="s">
        <v>1207</v>
      </c>
      <c r="AP60" s="387">
        <v>10</v>
      </c>
      <c r="AQ60" s="553">
        <v>2446</v>
      </c>
      <c r="AR60" s="372">
        <v>605</v>
      </c>
    </row>
    <row r="61" spans="5:46">
      <c r="E61" s="345"/>
      <c r="O61" s="345"/>
      <c r="X61" s="369" t="s">
        <v>1147</v>
      </c>
      <c r="Y61" s="366">
        <v>481</v>
      </c>
      <c r="Z61" s="366" t="s">
        <v>138</v>
      </c>
      <c r="AC61" s="393"/>
      <c r="AD61" s="371" t="s">
        <v>513</v>
      </c>
      <c r="AF61" s="574" t="s">
        <v>613</v>
      </c>
      <c r="AG61" s="575">
        <v>0</v>
      </c>
      <c r="AI61" s="628" t="str">
        <f t="shared" si="0"/>
        <v>42776Ε3 06η (ΙΑ)435Sκ16</v>
      </c>
      <c r="AJ61" s="391">
        <v>42776</v>
      </c>
      <c r="AK61" s="384" t="s">
        <v>1299</v>
      </c>
      <c r="AL61" s="385">
        <v>435</v>
      </c>
      <c r="AM61" s="386" t="s">
        <v>74</v>
      </c>
      <c r="AN61" s="388" t="s">
        <v>892</v>
      </c>
      <c r="AO61" s="388" t="s">
        <v>1208</v>
      </c>
      <c r="AP61" s="387">
        <v>11</v>
      </c>
      <c r="AQ61" s="553">
        <v>2447</v>
      </c>
      <c r="AR61" s="372">
        <v>605</v>
      </c>
    </row>
    <row r="62" spans="5:46">
      <c r="E62" s="345"/>
      <c r="O62" s="345"/>
      <c r="X62" s="369" t="s">
        <v>176</v>
      </c>
      <c r="Y62" s="366">
        <v>103</v>
      </c>
      <c r="Z62" s="366" t="s">
        <v>149</v>
      </c>
      <c r="AC62" s="393"/>
      <c r="AD62" s="371" t="s">
        <v>473</v>
      </c>
      <c r="AF62" s="574" t="s">
        <v>614</v>
      </c>
      <c r="AG62" s="575">
        <v>0</v>
      </c>
      <c r="AI62" s="628" t="str">
        <f t="shared" si="0"/>
        <v>42776Ε3 06η (ΣΤ)261Sα12</v>
      </c>
      <c r="AJ62" s="391">
        <v>42776</v>
      </c>
      <c r="AK62" s="384" t="s">
        <v>1300</v>
      </c>
      <c r="AL62" s="385">
        <v>261</v>
      </c>
      <c r="AM62" s="386" t="s">
        <v>140</v>
      </c>
      <c r="AN62" s="387" t="s">
        <v>892</v>
      </c>
      <c r="AO62" s="388" t="s">
        <v>1202</v>
      </c>
      <c r="AP62" s="387">
        <v>5</v>
      </c>
      <c r="AQ62" s="553">
        <v>2448</v>
      </c>
      <c r="AR62" s="372">
        <v>606</v>
      </c>
    </row>
    <row r="63" spans="5:46">
      <c r="E63" s="345"/>
      <c r="O63" s="345"/>
      <c r="X63" s="369" t="s">
        <v>177</v>
      </c>
      <c r="Y63" s="366">
        <v>420</v>
      </c>
      <c r="Z63" s="366" t="s">
        <v>129</v>
      </c>
      <c r="AC63" s="393"/>
      <c r="AD63" s="371" t="s">
        <v>514</v>
      </c>
      <c r="AF63" s="574" t="s">
        <v>615</v>
      </c>
      <c r="AG63" s="575">
        <v>0</v>
      </c>
      <c r="AI63" s="628" t="str">
        <f t="shared" si="0"/>
        <v>42776Ε3 06η (ΣΤ)261Sα14</v>
      </c>
      <c r="AJ63" s="391">
        <v>42776</v>
      </c>
      <c r="AK63" s="384" t="s">
        <v>1300</v>
      </c>
      <c r="AL63" s="385">
        <v>261</v>
      </c>
      <c r="AM63" s="386" t="s">
        <v>140</v>
      </c>
      <c r="AN63" s="388" t="s">
        <v>892</v>
      </c>
      <c r="AO63" s="388" t="s">
        <v>1203</v>
      </c>
      <c r="AP63" s="387">
        <v>6</v>
      </c>
      <c r="AQ63" s="553">
        <v>2449</v>
      </c>
      <c r="AR63" s="372">
        <v>606</v>
      </c>
    </row>
    <row r="64" spans="5:46">
      <c r="E64" s="345"/>
      <c r="O64" s="345"/>
      <c r="X64" s="369" t="s">
        <v>1148</v>
      </c>
      <c r="Y64" s="366">
        <v>482</v>
      </c>
      <c r="Z64" s="366" t="s">
        <v>138</v>
      </c>
      <c r="AC64" s="393"/>
      <c r="AD64" s="371" t="s">
        <v>1240</v>
      </c>
      <c r="AF64" s="574" t="s">
        <v>616</v>
      </c>
      <c r="AG64" s="575">
        <v>30</v>
      </c>
      <c r="AI64" s="628" t="str">
        <f t="shared" si="0"/>
        <v>42776Ε3 06η (ΣΤ)261Sα16</v>
      </c>
      <c r="AJ64" s="391">
        <v>42776</v>
      </c>
      <c r="AK64" s="384" t="s">
        <v>1300</v>
      </c>
      <c r="AL64" s="385">
        <v>261</v>
      </c>
      <c r="AM64" s="386" t="s">
        <v>140</v>
      </c>
      <c r="AN64" s="387" t="s">
        <v>892</v>
      </c>
      <c r="AO64" s="388" t="s">
        <v>1204</v>
      </c>
      <c r="AP64" s="387">
        <v>7</v>
      </c>
      <c r="AQ64" s="553">
        <v>2450</v>
      </c>
      <c r="AR64" s="372">
        <v>606</v>
      </c>
    </row>
    <row r="65" spans="5:44">
      <c r="E65" s="345"/>
      <c r="O65" s="345"/>
      <c r="X65" s="369" t="s">
        <v>1149</v>
      </c>
      <c r="Y65" s="366">
        <v>468</v>
      </c>
      <c r="Z65" s="366" t="s">
        <v>125</v>
      </c>
      <c r="AC65" s="393"/>
      <c r="AD65" s="371" t="s">
        <v>474</v>
      </c>
      <c r="AF65" s="574" t="s">
        <v>617</v>
      </c>
      <c r="AG65" s="575">
        <v>26</v>
      </c>
      <c r="AI65" s="628" t="str">
        <f t="shared" si="0"/>
        <v>42776Ε3 06η (ΣΤ)261Sκ12</v>
      </c>
      <c r="AJ65" s="391">
        <v>42776</v>
      </c>
      <c r="AK65" s="384" t="s">
        <v>1300</v>
      </c>
      <c r="AL65" s="385">
        <v>261</v>
      </c>
      <c r="AM65" s="386" t="s">
        <v>140</v>
      </c>
      <c r="AN65" s="388" t="s">
        <v>892</v>
      </c>
      <c r="AO65" s="388" t="s">
        <v>1206</v>
      </c>
      <c r="AP65" s="387">
        <v>9</v>
      </c>
      <c r="AQ65" s="553">
        <v>2451</v>
      </c>
      <c r="AR65" s="372">
        <v>606</v>
      </c>
    </row>
    <row r="66" spans="5:44">
      <c r="E66" s="345"/>
      <c r="O66" s="345"/>
      <c r="X66" s="369" t="s">
        <v>178</v>
      </c>
      <c r="Y66" s="366">
        <v>329</v>
      </c>
      <c r="Z66" s="366" t="s">
        <v>138</v>
      </c>
      <c r="AC66" s="393"/>
      <c r="AD66" s="371" t="s">
        <v>475</v>
      </c>
      <c r="AF66" s="574" t="s">
        <v>618</v>
      </c>
      <c r="AG66" s="575">
        <v>16</v>
      </c>
      <c r="AI66" s="628" t="str">
        <f t="shared" si="0"/>
        <v>42776Ε3 06η (ΣΤ)261Sκ14</v>
      </c>
      <c r="AJ66" s="391">
        <v>42776</v>
      </c>
      <c r="AK66" s="384" t="s">
        <v>1300</v>
      </c>
      <c r="AL66" s="385">
        <v>261</v>
      </c>
      <c r="AM66" s="386" t="s">
        <v>140</v>
      </c>
      <c r="AN66" s="387" t="s">
        <v>892</v>
      </c>
      <c r="AO66" s="388" t="s">
        <v>1207</v>
      </c>
      <c r="AP66" s="387">
        <v>10</v>
      </c>
      <c r="AQ66" s="553">
        <v>2452</v>
      </c>
      <c r="AR66" s="372">
        <v>606</v>
      </c>
    </row>
    <row r="67" spans="5:44">
      <c r="E67" s="345"/>
      <c r="O67" s="345"/>
      <c r="X67" s="369" t="s">
        <v>179</v>
      </c>
      <c r="Y67" s="366">
        <v>265</v>
      </c>
      <c r="Z67" s="366" t="s">
        <v>135</v>
      </c>
      <c r="AC67" s="393"/>
      <c r="AD67" s="371" t="s">
        <v>476</v>
      </c>
      <c r="AF67" s="574" t="s">
        <v>619</v>
      </c>
      <c r="AG67" s="575">
        <v>10</v>
      </c>
      <c r="AI67" s="628" t="str">
        <f t="shared" ref="AI67:AI130" si="2">AJ67&amp;AK67&amp;AL67&amp;AN67&amp;AO67</f>
        <v>42776Ε3 06η (ΣΤ)261Sκ16</v>
      </c>
      <c r="AJ67" s="391">
        <v>42776</v>
      </c>
      <c r="AK67" s="384" t="s">
        <v>1300</v>
      </c>
      <c r="AL67" s="385">
        <v>261</v>
      </c>
      <c r="AM67" s="386" t="s">
        <v>140</v>
      </c>
      <c r="AN67" s="388" t="s">
        <v>892</v>
      </c>
      <c r="AO67" s="388" t="s">
        <v>1208</v>
      </c>
      <c r="AP67" s="387">
        <v>11</v>
      </c>
      <c r="AQ67" s="553">
        <v>2453</v>
      </c>
      <c r="AR67" s="372">
        <v>606</v>
      </c>
    </row>
    <row r="68" spans="5:44">
      <c r="E68" s="345"/>
      <c r="O68" s="345"/>
      <c r="X68" s="369" t="s">
        <v>180</v>
      </c>
      <c r="Y68" s="366">
        <v>266</v>
      </c>
      <c r="Z68" s="366" t="s">
        <v>135</v>
      </c>
      <c r="AC68" s="393"/>
      <c r="AD68" s="371" t="s">
        <v>477</v>
      </c>
      <c r="AF68" s="574" t="s">
        <v>620</v>
      </c>
      <c r="AG68" s="575">
        <v>8</v>
      </c>
      <c r="AI68" s="628" t="str">
        <f t="shared" si="2"/>
        <v>42783Ε3 07η (Γ)186Sα12</v>
      </c>
      <c r="AJ68" s="391">
        <v>42783</v>
      </c>
      <c r="AK68" s="384" t="s">
        <v>1301</v>
      </c>
      <c r="AL68" s="385">
        <v>186</v>
      </c>
      <c r="AM68" s="386" t="s">
        <v>285</v>
      </c>
      <c r="AN68" s="387" t="s">
        <v>892</v>
      </c>
      <c r="AO68" s="388" t="s">
        <v>1202</v>
      </c>
      <c r="AP68" s="387">
        <v>5</v>
      </c>
      <c r="AQ68" s="553">
        <v>2454</v>
      </c>
      <c r="AR68" s="372">
        <v>607</v>
      </c>
    </row>
    <row r="69" spans="5:44">
      <c r="E69" s="345"/>
      <c r="O69" s="345"/>
      <c r="X69" s="374" t="s">
        <v>557</v>
      </c>
      <c r="Y69" s="366">
        <v>421</v>
      </c>
      <c r="Z69" s="366" t="s">
        <v>129</v>
      </c>
      <c r="AC69" s="393"/>
      <c r="AD69" s="371" t="s">
        <v>444</v>
      </c>
      <c r="AF69" s="574" t="s">
        <v>621</v>
      </c>
      <c r="AG69" s="575">
        <v>0</v>
      </c>
      <c r="AI69" s="628" t="str">
        <f t="shared" si="2"/>
        <v>42783Ε3 07η (Γ)181Sκ12</v>
      </c>
      <c r="AJ69" s="391">
        <v>42783</v>
      </c>
      <c r="AK69" s="384" t="s">
        <v>1301</v>
      </c>
      <c r="AL69" s="385">
        <v>181</v>
      </c>
      <c r="AM69" s="386" t="s">
        <v>237</v>
      </c>
      <c r="AN69" s="387" t="s">
        <v>892</v>
      </c>
      <c r="AO69" s="387" t="s">
        <v>1206</v>
      </c>
      <c r="AP69" s="387">
        <v>9</v>
      </c>
      <c r="AQ69" s="553">
        <v>2455</v>
      </c>
      <c r="AR69" s="372">
        <v>607</v>
      </c>
    </row>
    <row r="70" spans="5:44">
      <c r="E70" s="345"/>
      <c r="O70" s="345"/>
      <c r="X70" s="369" t="s">
        <v>181</v>
      </c>
      <c r="Y70" s="366">
        <v>330</v>
      </c>
      <c r="Z70" s="366" t="s">
        <v>138</v>
      </c>
      <c r="AC70" s="393"/>
      <c r="AD70" s="371" t="s">
        <v>515</v>
      </c>
      <c r="AF70" s="574" t="s">
        <v>622</v>
      </c>
      <c r="AG70" s="575">
        <v>0</v>
      </c>
      <c r="AI70" s="628" t="str">
        <f t="shared" si="2"/>
        <v>42783Ε3 07η (Γ)186Sκ16</v>
      </c>
      <c r="AJ70" s="391">
        <v>42783</v>
      </c>
      <c r="AK70" s="384" t="s">
        <v>1301</v>
      </c>
      <c r="AL70" s="385">
        <v>186</v>
      </c>
      <c r="AM70" s="386" t="s">
        <v>285</v>
      </c>
      <c r="AN70" s="387" t="s">
        <v>892</v>
      </c>
      <c r="AO70" s="387" t="s">
        <v>1208</v>
      </c>
      <c r="AP70" s="387">
        <v>11</v>
      </c>
      <c r="AQ70" s="553">
        <v>2456</v>
      </c>
      <c r="AR70" s="372">
        <v>607</v>
      </c>
    </row>
    <row r="71" spans="5:44">
      <c r="E71" s="345"/>
      <c r="O71" s="345"/>
      <c r="X71" s="369" t="s">
        <v>182</v>
      </c>
      <c r="Y71" s="366">
        <v>422</v>
      </c>
      <c r="Z71" s="366" t="s">
        <v>129</v>
      </c>
      <c r="AC71" s="393"/>
      <c r="AD71" s="371" t="s">
        <v>445</v>
      </c>
      <c r="AF71" s="574" t="s">
        <v>623</v>
      </c>
      <c r="AG71" s="575">
        <v>150</v>
      </c>
      <c r="AI71" s="628" t="str">
        <f t="shared" si="2"/>
        <v>42783Ε3 07η (Ζ)309Sα12</v>
      </c>
      <c r="AJ71" s="391">
        <v>42783</v>
      </c>
      <c r="AK71" s="384" t="s">
        <v>1302</v>
      </c>
      <c r="AL71" s="385">
        <v>309</v>
      </c>
      <c r="AM71" s="386" t="s">
        <v>343</v>
      </c>
      <c r="AN71" s="387" t="s">
        <v>892</v>
      </c>
      <c r="AO71" s="387" t="s">
        <v>1202</v>
      </c>
      <c r="AP71" s="387">
        <v>5</v>
      </c>
      <c r="AQ71" s="553">
        <v>2457</v>
      </c>
      <c r="AR71" s="372">
        <v>608</v>
      </c>
    </row>
    <row r="72" spans="5:44">
      <c r="E72" s="345"/>
      <c r="O72" s="345"/>
      <c r="X72" s="369" t="s">
        <v>183</v>
      </c>
      <c r="Y72" s="366">
        <v>331</v>
      </c>
      <c r="Z72" s="366" t="s">
        <v>138</v>
      </c>
      <c r="AC72" s="393"/>
      <c r="AD72" s="371" t="s">
        <v>516</v>
      </c>
      <c r="AF72" s="574" t="s">
        <v>624</v>
      </c>
      <c r="AG72" s="575">
        <v>125</v>
      </c>
      <c r="AI72" s="628" t="str">
        <f t="shared" si="2"/>
        <v>42783Ε3 07η (Ζ)310Sα14</v>
      </c>
      <c r="AJ72" s="391">
        <v>42783</v>
      </c>
      <c r="AK72" s="384" t="s">
        <v>1302</v>
      </c>
      <c r="AL72" s="385">
        <v>310</v>
      </c>
      <c r="AM72" s="386" t="s">
        <v>355</v>
      </c>
      <c r="AN72" s="387" t="s">
        <v>892</v>
      </c>
      <c r="AO72" s="387" t="s">
        <v>1203</v>
      </c>
      <c r="AP72" s="387">
        <v>6</v>
      </c>
      <c r="AQ72" s="553">
        <v>2458</v>
      </c>
      <c r="AR72" s="372">
        <v>608</v>
      </c>
    </row>
    <row r="73" spans="5:44">
      <c r="E73" s="345"/>
      <c r="O73" s="345"/>
      <c r="X73" s="369" t="s">
        <v>1150</v>
      </c>
      <c r="Y73" s="366">
        <v>483</v>
      </c>
      <c r="Z73" s="366" t="s">
        <v>138</v>
      </c>
      <c r="AC73" s="393"/>
      <c r="AD73" s="371" t="s">
        <v>1214</v>
      </c>
      <c r="AF73" s="574" t="s">
        <v>625</v>
      </c>
      <c r="AG73" s="575">
        <v>75</v>
      </c>
      <c r="AI73" s="628" t="str">
        <f t="shared" si="2"/>
        <v>42783Ε3 07η (Ζ)309Sα16</v>
      </c>
      <c r="AJ73" s="391">
        <v>42783</v>
      </c>
      <c r="AK73" s="384" t="s">
        <v>1302</v>
      </c>
      <c r="AL73" s="385">
        <v>309</v>
      </c>
      <c r="AM73" s="386" t="s">
        <v>343</v>
      </c>
      <c r="AN73" s="387" t="s">
        <v>892</v>
      </c>
      <c r="AO73" s="387" t="s">
        <v>1204</v>
      </c>
      <c r="AP73" s="387">
        <v>7</v>
      </c>
      <c r="AQ73" s="553">
        <v>2459</v>
      </c>
      <c r="AR73" s="372">
        <v>608</v>
      </c>
    </row>
    <row r="74" spans="5:44">
      <c r="E74" s="345"/>
      <c r="O74" s="345"/>
      <c r="X74" s="369" t="s">
        <v>184</v>
      </c>
      <c r="Y74" s="366">
        <v>104</v>
      </c>
      <c r="Z74" s="366" t="s">
        <v>149</v>
      </c>
      <c r="AC74" s="393"/>
      <c r="AD74" s="371" t="s">
        <v>446</v>
      </c>
      <c r="AF74" s="574" t="s">
        <v>626</v>
      </c>
      <c r="AG74" s="575">
        <v>50</v>
      </c>
      <c r="AI74" s="628" t="str">
        <f t="shared" si="2"/>
        <v>42783Ε3 07η (Ζ)309Sκ12</v>
      </c>
      <c r="AJ74" s="391">
        <v>42783</v>
      </c>
      <c r="AK74" s="384" t="s">
        <v>1302</v>
      </c>
      <c r="AL74" s="385">
        <v>309</v>
      </c>
      <c r="AM74" s="386" t="s">
        <v>343</v>
      </c>
      <c r="AN74" s="387" t="s">
        <v>892</v>
      </c>
      <c r="AO74" s="387" t="s">
        <v>1206</v>
      </c>
      <c r="AP74" s="387">
        <v>9</v>
      </c>
      <c r="AQ74" s="553">
        <v>2460</v>
      </c>
      <c r="AR74" s="372">
        <v>608</v>
      </c>
    </row>
    <row r="75" spans="5:44">
      <c r="E75" s="345"/>
      <c r="O75" s="345"/>
      <c r="X75" s="369" t="s">
        <v>185</v>
      </c>
      <c r="Y75" s="366">
        <v>373</v>
      </c>
      <c r="Z75" s="366" t="s">
        <v>120</v>
      </c>
      <c r="AC75" s="393"/>
      <c r="AD75" s="371" t="s">
        <v>517</v>
      </c>
      <c r="AF75" s="574" t="s">
        <v>627</v>
      </c>
      <c r="AG75" s="575">
        <v>37.5</v>
      </c>
      <c r="AI75" s="628" t="str">
        <f t="shared" si="2"/>
        <v>42783Ε3 07η (Ζ)298Sκ14</v>
      </c>
      <c r="AJ75" s="391">
        <v>42783</v>
      </c>
      <c r="AK75" s="384" t="s">
        <v>1302</v>
      </c>
      <c r="AL75" s="385">
        <v>298</v>
      </c>
      <c r="AM75" s="386" t="s">
        <v>150</v>
      </c>
      <c r="AN75" s="387" t="s">
        <v>892</v>
      </c>
      <c r="AO75" s="387" t="s">
        <v>1207</v>
      </c>
      <c r="AP75" s="387">
        <v>10</v>
      </c>
      <c r="AQ75" s="553">
        <v>2461</v>
      </c>
      <c r="AR75" s="372">
        <v>608</v>
      </c>
    </row>
    <row r="76" spans="5:44">
      <c r="E76" s="345"/>
      <c r="O76" s="345"/>
      <c r="X76" s="369" t="s">
        <v>186</v>
      </c>
      <c r="Y76" s="366">
        <v>333</v>
      </c>
      <c r="Z76" s="366" t="s">
        <v>138</v>
      </c>
      <c r="AC76" s="393"/>
      <c r="AD76" s="371" t="s">
        <v>518</v>
      </c>
      <c r="AF76" s="574" t="s">
        <v>628</v>
      </c>
      <c r="AG76" s="575">
        <v>5</v>
      </c>
      <c r="AI76" s="628" t="str">
        <f t="shared" si="2"/>
        <v>42783Ε3 07η (Ζ)309Sκ16</v>
      </c>
      <c r="AJ76" s="391">
        <v>42783</v>
      </c>
      <c r="AK76" s="384" t="s">
        <v>1302</v>
      </c>
      <c r="AL76" s="385">
        <v>309</v>
      </c>
      <c r="AM76" s="386" t="s">
        <v>343</v>
      </c>
      <c r="AN76" s="387" t="s">
        <v>892</v>
      </c>
      <c r="AO76" s="387" t="s">
        <v>1208</v>
      </c>
      <c r="AP76" s="387">
        <v>11</v>
      </c>
      <c r="AQ76" s="553">
        <v>2462</v>
      </c>
      <c r="AR76" s="372">
        <v>608</v>
      </c>
    </row>
    <row r="77" spans="5:44">
      <c r="E77" s="345"/>
      <c r="O77" s="345"/>
      <c r="X77" s="369" t="s">
        <v>187</v>
      </c>
      <c r="Y77" s="366">
        <v>128</v>
      </c>
      <c r="Z77" s="366" t="s">
        <v>123</v>
      </c>
      <c r="AC77" s="393"/>
      <c r="AD77" s="371" t="s">
        <v>519</v>
      </c>
      <c r="AF77" s="574" t="s">
        <v>919</v>
      </c>
      <c r="AG77" s="575">
        <v>10</v>
      </c>
      <c r="AI77" s="628" t="str">
        <f t="shared" si="2"/>
        <v>42784Ε3 07η (Γ)181Sα16</v>
      </c>
      <c r="AJ77" s="391">
        <v>42784</v>
      </c>
      <c r="AK77" s="384" t="s">
        <v>1301</v>
      </c>
      <c r="AL77" s="385">
        <v>181</v>
      </c>
      <c r="AM77" s="386" t="s">
        <v>237</v>
      </c>
      <c r="AN77" s="387" t="s">
        <v>892</v>
      </c>
      <c r="AO77" s="387" t="s">
        <v>1204</v>
      </c>
      <c r="AP77" s="387">
        <v>7</v>
      </c>
      <c r="AQ77" s="553">
        <v>2463</v>
      </c>
      <c r="AR77" s="372">
        <v>609</v>
      </c>
    </row>
    <row r="78" spans="5:44">
      <c r="E78" s="345"/>
      <c r="O78" s="345"/>
      <c r="X78" s="369" t="s">
        <v>188</v>
      </c>
      <c r="Y78" s="366">
        <v>423</v>
      </c>
      <c r="Z78" s="366" t="s">
        <v>129</v>
      </c>
      <c r="AC78" s="393"/>
      <c r="AD78" s="371" t="s">
        <v>520</v>
      </c>
      <c r="AF78" s="574" t="s">
        <v>920</v>
      </c>
      <c r="AG78" s="575">
        <v>10</v>
      </c>
      <c r="AI78" s="628" t="str">
        <f t="shared" si="2"/>
        <v>42786ITF (BAVARIAN)14Dα18</v>
      </c>
      <c r="AJ78" s="391">
        <v>42786</v>
      </c>
      <c r="AK78" s="384" t="s">
        <v>1303</v>
      </c>
      <c r="AL78" s="385">
        <v>14</v>
      </c>
      <c r="AM78" s="386" t="s">
        <v>1278</v>
      </c>
      <c r="AN78" s="387" t="s">
        <v>893</v>
      </c>
      <c r="AO78" s="387" t="s">
        <v>1205</v>
      </c>
      <c r="AP78" s="387">
        <v>16</v>
      </c>
      <c r="AQ78" s="553">
        <v>2464</v>
      </c>
      <c r="AR78" s="372">
        <v>610</v>
      </c>
    </row>
    <row r="79" spans="5:44">
      <c r="E79" s="345"/>
      <c r="O79" s="345"/>
      <c r="X79" s="369" t="s">
        <v>558</v>
      </c>
      <c r="Y79" s="366">
        <v>129</v>
      </c>
      <c r="Z79" s="366" t="s">
        <v>123</v>
      </c>
      <c r="AC79" s="393"/>
      <c r="AD79" s="371" t="s">
        <v>521</v>
      </c>
      <c r="AF79" s="574" t="s">
        <v>921</v>
      </c>
      <c r="AG79" s="575">
        <v>5</v>
      </c>
      <c r="AI79" s="628" t="str">
        <f t="shared" si="2"/>
        <v>42786TE (BAKU JUNIOR)15Sα14</v>
      </c>
      <c r="AJ79" s="391">
        <v>42786</v>
      </c>
      <c r="AK79" s="384" t="s">
        <v>1304</v>
      </c>
      <c r="AL79" s="385">
        <v>15</v>
      </c>
      <c r="AM79" s="386" t="s">
        <v>1280</v>
      </c>
      <c r="AN79" s="387" t="s">
        <v>892</v>
      </c>
      <c r="AO79" s="387" t="s">
        <v>1203</v>
      </c>
      <c r="AP79" s="387">
        <v>6</v>
      </c>
      <c r="AQ79" s="553">
        <v>2465</v>
      </c>
      <c r="AR79" s="372">
        <v>611</v>
      </c>
    </row>
    <row r="80" spans="5:44">
      <c r="E80" s="345"/>
      <c r="O80" s="345"/>
      <c r="X80" s="369" t="s">
        <v>189</v>
      </c>
      <c r="Y80" s="366">
        <v>334</v>
      </c>
      <c r="Z80" s="366" t="s">
        <v>138</v>
      </c>
      <c r="AC80" s="393"/>
      <c r="AD80" s="371" t="s">
        <v>447</v>
      </c>
      <c r="AF80" s="574" t="s">
        <v>922</v>
      </c>
      <c r="AG80" s="575">
        <v>5</v>
      </c>
      <c r="AI80" s="628" t="str">
        <f t="shared" si="2"/>
        <v>42786TE (BAKU JUNIOR)15Dα14</v>
      </c>
      <c r="AJ80" s="391">
        <v>42786</v>
      </c>
      <c r="AK80" s="384" t="s">
        <v>1304</v>
      </c>
      <c r="AL80" s="385">
        <v>15</v>
      </c>
      <c r="AM80" s="386" t="s">
        <v>1280</v>
      </c>
      <c r="AN80" s="387" t="s">
        <v>893</v>
      </c>
      <c r="AO80" s="387" t="s">
        <v>1203</v>
      </c>
      <c r="AP80" s="387">
        <v>14</v>
      </c>
      <c r="AQ80" s="553">
        <v>2466</v>
      </c>
      <c r="AR80" s="372">
        <v>611</v>
      </c>
    </row>
    <row r="81" spans="5:44">
      <c r="E81" s="345"/>
      <c r="O81" s="345"/>
      <c r="X81" s="369" t="s">
        <v>190</v>
      </c>
      <c r="Y81" s="366">
        <v>105</v>
      </c>
      <c r="Z81" s="366" t="s">
        <v>149</v>
      </c>
      <c r="AC81" s="393"/>
      <c r="AD81" s="371" t="s">
        <v>488</v>
      </c>
      <c r="AF81" s="574" t="s">
        <v>629</v>
      </c>
      <c r="AG81" s="575">
        <v>0</v>
      </c>
      <c r="AI81" s="628" t="str">
        <f t="shared" si="2"/>
        <v>42791Ε2α (Ε)256Sα12</v>
      </c>
      <c r="AJ81" s="391">
        <v>42791</v>
      </c>
      <c r="AK81" s="384" t="s">
        <v>1305</v>
      </c>
      <c r="AL81" s="385">
        <v>256</v>
      </c>
      <c r="AM81" s="386" t="s">
        <v>385</v>
      </c>
      <c r="AN81" s="387" t="s">
        <v>892</v>
      </c>
      <c r="AO81" s="387" t="s">
        <v>1202</v>
      </c>
      <c r="AP81" s="387">
        <v>5</v>
      </c>
      <c r="AQ81" s="553">
        <v>2467</v>
      </c>
      <c r="AR81" s="372">
        <v>612</v>
      </c>
    </row>
    <row r="82" spans="5:44">
      <c r="E82" s="345"/>
      <c r="O82" s="345"/>
      <c r="X82" s="369" t="s">
        <v>1151</v>
      </c>
      <c r="Y82" s="366">
        <v>441</v>
      </c>
      <c r="Z82" s="366" t="s">
        <v>120</v>
      </c>
      <c r="AC82" s="393"/>
      <c r="AD82" s="371" t="s">
        <v>489</v>
      </c>
      <c r="AF82" s="574" t="s">
        <v>923</v>
      </c>
      <c r="AG82" s="575">
        <v>0</v>
      </c>
      <c r="AI82" s="628" t="str">
        <f t="shared" si="2"/>
        <v>42791Ε2α (Ε)256Dα12</v>
      </c>
      <c r="AJ82" s="391">
        <v>42791</v>
      </c>
      <c r="AK82" s="384" t="s">
        <v>1305</v>
      </c>
      <c r="AL82" s="385">
        <v>256</v>
      </c>
      <c r="AM82" s="386" t="s">
        <v>385</v>
      </c>
      <c r="AN82" s="387" t="s">
        <v>893</v>
      </c>
      <c r="AO82" s="387" t="s">
        <v>1202</v>
      </c>
      <c r="AP82" s="387">
        <v>13</v>
      </c>
      <c r="AQ82" s="553">
        <v>2468</v>
      </c>
      <c r="AR82" s="372">
        <v>612</v>
      </c>
    </row>
    <row r="83" spans="5:44">
      <c r="E83" s="345"/>
      <c r="O83" s="345"/>
      <c r="X83" s="369" t="s">
        <v>191</v>
      </c>
      <c r="Y83" s="366">
        <v>424</v>
      </c>
      <c r="Z83" s="366" t="s">
        <v>129</v>
      </c>
      <c r="AC83" s="393"/>
      <c r="AD83" s="371" t="s">
        <v>478</v>
      </c>
      <c r="AF83" s="574" t="s">
        <v>924</v>
      </c>
      <c r="AG83" s="575">
        <v>0</v>
      </c>
      <c r="AI83" s="628" t="str">
        <f t="shared" si="2"/>
        <v>42791Ε2α (Ε)244Sα14</v>
      </c>
      <c r="AJ83" s="391">
        <v>42791</v>
      </c>
      <c r="AK83" s="384" t="s">
        <v>1305</v>
      </c>
      <c r="AL83" s="385">
        <v>244</v>
      </c>
      <c r="AM83" s="386" t="s">
        <v>319</v>
      </c>
      <c r="AN83" s="387" t="s">
        <v>892</v>
      </c>
      <c r="AO83" s="388" t="s">
        <v>1203</v>
      </c>
      <c r="AP83" s="387">
        <v>6</v>
      </c>
      <c r="AQ83" s="553">
        <v>2469</v>
      </c>
      <c r="AR83" s="372">
        <v>612</v>
      </c>
    </row>
    <row r="84" spans="5:44">
      <c r="E84" s="345"/>
      <c r="O84" s="345"/>
      <c r="X84" s="369" t="s">
        <v>192</v>
      </c>
      <c r="Y84" s="366">
        <v>106</v>
      </c>
      <c r="Z84" s="366" t="s">
        <v>149</v>
      </c>
      <c r="AC84" s="393"/>
      <c r="AD84" s="371" t="s">
        <v>522</v>
      </c>
      <c r="AF84" s="574" t="s">
        <v>630</v>
      </c>
      <c r="AG84" s="575">
        <v>0</v>
      </c>
      <c r="AI84" s="628" t="str">
        <f t="shared" si="2"/>
        <v>42791Ε2α (Ε)244Dα14</v>
      </c>
      <c r="AJ84" s="391">
        <v>42791</v>
      </c>
      <c r="AK84" s="384" t="s">
        <v>1305</v>
      </c>
      <c r="AL84" s="385">
        <v>244</v>
      </c>
      <c r="AM84" s="386" t="s">
        <v>319</v>
      </c>
      <c r="AN84" s="387" t="s">
        <v>893</v>
      </c>
      <c r="AO84" s="387" t="s">
        <v>1203</v>
      </c>
      <c r="AP84" s="387">
        <v>14</v>
      </c>
      <c r="AQ84" s="553">
        <v>2470</v>
      </c>
      <c r="AR84" s="372">
        <v>612</v>
      </c>
    </row>
    <row r="85" spans="5:44">
      <c r="E85" s="345"/>
      <c r="O85" s="345"/>
      <c r="X85" s="374" t="s">
        <v>1152</v>
      </c>
      <c r="Y85" s="366">
        <v>442</v>
      </c>
      <c r="Z85" s="366" t="s">
        <v>129</v>
      </c>
      <c r="AC85" s="393"/>
      <c r="AD85" s="371" t="s">
        <v>490</v>
      </c>
      <c r="AF85" s="574" t="s">
        <v>631</v>
      </c>
      <c r="AG85" s="575">
        <v>0</v>
      </c>
      <c r="AI85" s="628" t="str">
        <f t="shared" si="2"/>
        <v>42791Ε2α (Ε)244Sα16</v>
      </c>
      <c r="AJ85" s="391">
        <v>42791</v>
      </c>
      <c r="AK85" s="384" t="s">
        <v>1305</v>
      </c>
      <c r="AL85" s="385">
        <v>244</v>
      </c>
      <c r="AM85" s="386" t="s">
        <v>319</v>
      </c>
      <c r="AN85" s="387" t="s">
        <v>892</v>
      </c>
      <c r="AO85" s="387" t="s">
        <v>1204</v>
      </c>
      <c r="AP85" s="387">
        <v>7</v>
      </c>
      <c r="AQ85" s="553">
        <v>2471</v>
      </c>
      <c r="AR85" s="372">
        <v>612</v>
      </c>
    </row>
    <row r="86" spans="5:44">
      <c r="E86" s="345"/>
      <c r="O86" s="345"/>
      <c r="X86" s="369" t="s">
        <v>497</v>
      </c>
      <c r="Y86" s="366">
        <v>390</v>
      </c>
      <c r="Z86" s="366" t="s">
        <v>120</v>
      </c>
      <c r="AC86" s="393"/>
      <c r="AD86" s="371" t="s">
        <v>523</v>
      </c>
      <c r="AF86" s="574" t="s">
        <v>632</v>
      </c>
      <c r="AG86" s="575">
        <v>0</v>
      </c>
      <c r="AI86" s="628" t="str">
        <f t="shared" si="2"/>
        <v>42791Ε2α (Ε)244Dα16</v>
      </c>
      <c r="AJ86" s="391">
        <v>42791</v>
      </c>
      <c r="AK86" s="384" t="s">
        <v>1305</v>
      </c>
      <c r="AL86" s="385">
        <v>244</v>
      </c>
      <c r="AM86" s="386" t="s">
        <v>319</v>
      </c>
      <c r="AN86" s="387" t="s">
        <v>893</v>
      </c>
      <c r="AO86" s="387" t="s">
        <v>1204</v>
      </c>
      <c r="AP86" s="387">
        <v>15</v>
      </c>
      <c r="AQ86" s="553">
        <v>2472</v>
      </c>
      <c r="AR86" s="372">
        <v>612</v>
      </c>
    </row>
    <row r="87" spans="5:44">
      <c r="E87" s="345"/>
      <c r="O87" s="345"/>
      <c r="X87" s="369" t="s">
        <v>1153</v>
      </c>
      <c r="Y87" s="366">
        <v>463</v>
      </c>
      <c r="Z87" s="366" t="s">
        <v>127</v>
      </c>
      <c r="AC87" s="393"/>
      <c r="AD87" s="371" t="s">
        <v>438</v>
      </c>
      <c r="AF87" s="574" t="s">
        <v>633</v>
      </c>
      <c r="AG87" s="575">
        <v>37.5</v>
      </c>
      <c r="AI87" s="628" t="str">
        <f t="shared" si="2"/>
        <v>42791Ε2α (Ε)256Sκ12</v>
      </c>
      <c r="AJ87" s="391">
        <v>42791</v>
      </c>
      <c r="AK87" s="384" t="s">
        <v>1305</v>
      </c>
      <c r="AL87" s="385">
        <v>256</v>
      </c>
      <c r="AM87" s="386" t="s">
        <v>385</v>
      </c>
      <c r="AN87" s="387" t="s">
        <v>892</v>
      </c>
      <c r="AO87" s="387" t="s">
        <v>1206</v>
      </c>
      <c r="AP87" s="387">
        <v>9</v>
      </c>
      <c r="AQ87" s="553">
        <v>2473</v>
      </c>
      <c r="AR87" s="372">
        <v>612</v>
      </c>
    </row>
    <row r="88" spans="5:44">
      <c r="E88" s="345"/>
      <c r="O88" s="345"/>
      <c r="X88" s="369" t="s">
        <v>193</v>
      </c>
      <c r="Y88" s="366">
        <v>171</v>
      </c>
      <c r="Z88" s="366" t="s">
        <v>127</v>
      </c>
      <c r="AC88" s="393"/>
      <c r="AD88" s="371" t="s">
        <v>524</v>
      </c>
      <c r="AF88" s="574" t="s">
        <v>634</v>
      </c>
      <c r="AG88" s="575">
        <v>32.5</v>
      </c>
      <c r="AI88" s="628" t="str">
        <f t="shared" si="2"/>
        <v>42791Ε2α (Ε)256Dκ12</v>
      </c>
      <c r="AJ88" s="391">
        <v>42791</v>
      </c>
      <c r="AK88" s="384" t="s">
        <v>1305</v>
      </c>
      <c r="AL88" s="385">
        <v>256</v>
      </c>
      <c r="AM88" s="386" t="s">
        <v>385</v>
      </c>
      <c r="AN88" s="387" t="s">
        <v>893</v>
      </c>
      <c r="AO88" s="387" t="s">
        <v>1206</v>
      </c>
      <c r="AP88" s="387">
        <v>17</v>
      </c>
      <c r="AQ88" s="553">
        <v>2474</v>
      </c>
      <c r="AR88" s="372">
        <v>612</v>
      </c>
    </row>
    <row r="89" spans="5:44">
      <c r="E89" s="345"/>
      <c r="O89" s="345"/>
      <c r="X89" s="369" t="s">
        <v>1154</v>
      </c>
      <c r="Y89" s="366">
        <v>464</v>
      </c>
      <c r="Z89" s="366" t="s">
        <v>127</v>
      </c>
      <c r="AC89" s="393"/>
      <c r="AD89" s="371" t="s">
        <v>525</v>
      </c>
      <c r="AF89" s="574" t="s">
        <v>635</v>
      </c>
      <c r="AG89" s="575">
        <v>20</v>
      </c>
      <c r="AI89" s="628" t="str">
        <f t="shared" si="2"/>
        <v>42791Ε2α (Ε)244Sκ14</v>
      </c>
      <c r="AJ89" s="391">
        <v>42791</v>
      </c>
      <c r="AK89" s="384" t="s">
        <v>1305</v>
      </c>
      <c r="AL89" s="385">
        <v>244</v>
      </c>
      <c r="AM89" s="386" t="s">
        <v>319</v>
      </c>
      <c r="AN89" s="387" t="s">
        <v>892</v>
      </c>
      <c r="AO89" s="387" t="s">
        <v>1207</v>
      </c>
      <c r="AP89" s="387">
        <v>10</v>
      </c>
      <c r="AQ89" s="553">
        <v>2475</v>
      </c>
      <c r="AR89" s="372">
        <v>612</v>
      </c>
    </row>
    <row r="90" spans="5:44">
      <c r="E90" s="345"/>
      <c r="O90" s="345"/>
      <c r="X90" s="369" t="s">
        <v>194</v>
      </c>
      <c r="Y90" s="366">
        <v>130</v>
      </c>
      <c r="Z90" s="366" t="s">
        <v>123</v>
      </c>
      <c r="AC90" s="393"/>
      <c r="AD90" s="371" t="s">
        <v>526</v>
      </c>
      <c r="AF90" s="574" t="s">
        <v>636</v>
      </c>
      <c r="AG90" s="575">
        <v>12.5</v>
      </c>
      <c r="AI90" s="628" t="str">
        <f t="shared" si="2"/>
        <v>42791Ε2α (Ε)244Dκ14</v>
      </c>
      <c r="AJ90" s="391">
        <v>42791</v>
      </c>
      <c r="AK90" s="384" t="s">
        <v>1305</v>
      </c>
      <c r="AL90" s="385">
        <v>244</v>
      </c>
      <c r="AM90" s="386" t="s">
        <v>319</v>
      </c>
      <c r="AN90" s="387" t="s">
        <v>893</v>
      </c>
      <c r="AO90" s="387" t="s">
        <v>1207</v>
      </c>
      <c r="AP90" s="387">
        <v>18</v>
      </c>
      <c r="AQ90" s="553">
        <v>2476</v>
      </c>
      <c r="AR90" s="372">
        <v>612</v>
      </c>
    </row>
    <row r="91" spans="5:44">
      <c r="E91" s="345"/>
      <c r="O91" s="345"/>
      <c r="X91" s="369" t="s">
        <v>195</v>
      </c>
      <c r="Y91" s="366">
        <v>267</v>
      </c>
      <c r="Z91" s="366" t="s">
        <v>135</v>
      </c>
      <c r="AC91" s="393"/>
      <c r="AD91" s="371" t="s">
        <v>1215</v>
      </c>
      <c r="AF91" s="574" t="s">
        <v>637</v>
      </c>
      <c r="AG91" s="575">
        <v>10</v>
      </c>
      <c r="AI91" s="628" t="str">
        <f t="shared" si="2"/>
        <v>42791Ε2α (Ε)244Sκ16</v>
      </c>
      <c r="AJ91" s="391">
        <v>42791</v>
      </c>
      <c r="AK91" s="384" t="s">
        <v>1305</v>
      </c>
      <c r="AL91" s="385">
        <v>244</v>
      </c>
      <c r="AM91" s="386" t="s">
        <v>319</v>
      </c>
      <c r="AN91" s="387" t="s">
        <v>892</v>
      </c>
      <c r="AO91" s="387" t="s">
        <v>1208</v>
      </c>
      <c r="AP91" s="387">
        <v>11</v>
      </c>
      <c r="AQ91" s="553">
        <v>2477</v>
      </c>
      <c r="AR91" s="372">
        <v>612</v>
      </c>
    </row>
    <row r="92" spans="5:44">
      <c r="E92" s="345"/>
      <c r="O92" s="345"/>
      <c r="X92" s="369" t="s">
        <v>196</v>
      </c>
      <c r="Y92" s="366">
        <v>107</v>
      </c>
      <c r="Z92" s="366" t="s">
        <v>149</v>
      </c>
      <c r="AC92" s="393"/>
      <c r="AD92" s="371" t="s">
        <v>491</v>
      </c>
      <c r="AF92" s="574" t="s">
        <v>638</v>
      </c>
      <c r="AG92" s="575">
        <v>0</v>
      </c>
      <c r="AI92" s="628" t="str">
        <f t="shared" si="2"/>
        <v>42791Ε2α (Ε)244Dκ16</v>
      </c>
      <c r="AJ92" s="391">
        <v>42791</v>
      </c>
      <c r="AK92" s="384" t="s">
        <v>1305</v>
      </c>
      <c r="AL92" s="385">
        <v>244</v>
      </c>
      <c r="AM92" s="386" t="s">
        <v>319</v>
      </c>
      <c r="AN92" s="387" t="s">
        <v>893</v>
      </c>
      <c r="AO92" s="387" t="s">
        <v>1208</v>
      </c>
      <c r="AP92" s="387">
        <v>19</v>
      </c>
      <c r="AQ92" s="553">
        <v>2478</v>
      </c>
      <c r="AR92" s="372">
        <v>612</v>
      </c>
    </row>
    <row r="93" spans="5:44">
      <c r="E93" s="345"/>
      <c r="O93" s="345"/>
      <c r="X93" s="369" t="s">
        <v>197</v>
      </c>
      <c r="Y93" s="366">
        <v>425</v>
      </c>
      <c r="Z93" s="366" t="s">
        <v>129</v>
      </c>
      <c r="AC93" s="393"/>
      <c r="AD93" s="371" t="s">
        <v>1232</v>
      </c>
      <c r="AF93" s="574" t="s">
        <v>639</v>
      </c>
      <c r="AG93" s="575">
        <v>0</v>
      </c>
      <c r="AI93" s="628" t="str">
        <f t="shared" si="2"/>
        <v>42791Ε2α (Ζ)305Sα12</v>
      </c>
      <c r="AJ93" s="391">
        <v>42791</v>
      </c>
      <c r="AK93" s="384" t="s">
        <v>1306</v>
      </c>
      <c r="AL93" s="385">
        <v>305</v>
      </c>
      <c r="AM93" s="386" t="s">
        <v>256</v>
      </c>
      <c r="AN93" s="387" t="s">
        <v>892</v>
      </c>
      <c r="AO93" s="387" t="s">
        <v>1202</v>
      </c>
      <c r="AP93" s="387">
        <v>5</v>
      </c>
      <c r="AQ93" s="553">
        <v>2479</v>
      </c>
      <c r="AR93" s="372">
        <v>613</v>
      </c>
    </row>
    <row r="94" spans="5:44">
      <c r="E94" s="345"/>
      <c r="O94" s="345"/>
      <c r="X94" s="369" t="s">
        <v>198</v>
      </c>
      <c r="Y94" s="366">
        <v>268</v>
      </c>
      <c r="Z94" s="366" t="s">
        <v>135</v>
      </c>
      <c r="AC94" s="393"/>
      <c r="AD94" s="371" t="s">
        <v>479</v>
      </c>
      <c r="AF94" s="576" t="s">
        <v>640</v>
      </c>
      <c r="AG94" s="577">
        <v>15</v>
      </c>
      <c r="AI94" s="628" t="str">
        <f t="shared" si="2"/>
        <v>42791Ε2α (Ζ)305Dα12</v>
      </c>
      <c r="AJ94" s="391">
        <v>42791</v>
      </c>
      <c r="AK94" s="384" t="s">
        <v>1306</v>
      </c>
      <c r="AL94" s="385">
        <v>305</v>
      </c>
      <c r="AM94" s="386" t="s">
        <v>256</v>
      </c>
      <c r="AN94" s="387" t="s">
        <v>893</v>
      </c>
      <c r="AO94" s="387" t="s">
        <v>1202</v>
      </c>
      <c r="AP94" s="387">
        <v>13</v>
      </c>
      <c r="AQ94" s="553">
        <v>2480</v>
      </c>
      <c r="AR94" s="372">
        <v>613</v>
      </c>
    </row>
    <row r="95" spans="5:44">
      <c r="E95" s="345"/>
      <c r="O95" s="345"/>
      <c r="X95" s="369" t="s">
        <v>559</v>
      </c>
      <c r="Y95" s="366">
        <v>131</v>
      </c>
      <c r="Z95" s="366" t="s">
        <v>123</v>
      </c>
      <c r="AC95" s="393"/>
      <c r="AD95" s="371" t="s">
        <v>480</v>
      </c>
      <c r="AF95" s="576" t="s">
        <v>641</v>
      </c>
      <c r="AG95" s="577">
        <v>12.5</v>
      </c>
      <c r="AI95" s="628" t="str">
        <f t="shared" si="2"/>
        <v>42791Ε2α (Ζ)305Sα14</v>
      </c>
      <c r="AJ95" s="391">
        <v>42791</v>
      </c>
      <c r="AK95" s="384" t="s">
        <v>1306</v>
      </c>
      <c r="AL95" s="385">
        <v>305</v>
      </c>
      <c r="AM95" s="386" t="s">
        <v>256</v>
      </c>
      <c r="AN95" s="387" t="s">
        <v>892</v>
      </c>
      <c r="AO95" s="387" t="s">
        <v>1203</v>
      </c>
      <c r="AP95" s="387">
        <v>6</v>
      </c>
      <c r="AQ95" s="553">
        <v>2481</v>
      </c>
      <c r="AR95" s="372">
        <v>613</v>
      </c>
    </row>
    <row r="96" spans="5:44">
      <c r="E96" s="345"/>
      <c r="O96" s="345"/>
      <c r="X96" s="369" t="s">
        <v>199</v>
      </c>
      <c r="Y96" s="366">
        <v>108</v>
      </c>
      <c r="Z96" s="366" t="s">
        <v>149</v>
      </c>
      <c r="AC96" s="393"/>
      <c r="AD96" s="371" t="s">
        <v>527</v>
      </c>
      <c r="AF96" s="576" t="s">
        <v>642</v>
      </c>
      <c r="AG96" s="577">
        <v>7.5</v>
      </c>
      <c r="AI96" s="628" t="str">
        <f t="shared" si="2"/>
        <v>42791Ε2α (Ζ)305Dα14</v>
      </c>
      <c r="AJ96" s="391">
        <v>42791</v>
      </c>
      <c r="AK96" s="384" t="s">
        <v>1306</v>
      </c>
      <c r="AL96" s="385">
        <v>305</v>
      </c>
      <c r="AM96" s="386" t="s">
        <v>256</v>
      </c>
      <c r="AN96" s="387" t="s">
        <v>893</v>
      </c>
      <c r="AO96" s="387" t="s">
        <v>1203</v>
      </c>
      <c r="AP96" s="387">
        <v>14</v>
      </c>
      <c r="AQ96" s="553">
        <v>2482</v>
      </c>
      <c r="AR96" s="372">
        <v>613</v>
      </c>
    </row>
    <row r="97" spans="5:44">
      <c r="E97" s="345"/>
      <c r="O97" s="345"/>
      <c r="X97" s="369" t="s">
        <v>1155</v>
      </c>
      <c r="Y97" s="366">
        <v>476</v>
      </c>
      <c r="Z97" s="366" t="s">
        <v>151</v>
      </c>
      <c r="AC97" s="393"/>
      <c r="AD97" s="371" t="s">
        <v>528</v>
      </c>
      <c r="AF97" s="576" t="s">
        <v>643</v>
      </c>
      <c r="AG97" s="577">
        <v>5</v>
      </c>
      <c r="AI97" s="628" t="str">
        <f t="shared" si="2"/>
        <v>42791Ε2α (Ζ)305Sα16</v>
      </c>
      <c r="AJ97" s="391">
        <v>42791</v>
      </c>
      <c r="AK97" s="384" t="s">
        <v>1306</v>
      </c>
      <c r="AL97" s="385">
        <v>305</v>
      </c>
      <c r="AM97" s="386" t="s">
        <v>256</v>
      </c>
      <c r="AN97" s="387" t="s">
        <v>892</v>
      </c>
      <c r="AO97" s="388" t="s">
        <v>1204</v>
      </c>
      <c r="AP97" s="387">
        <v>7</v>
      </c>
      <c r="AQ97" s="553">
        <v>2483</v>
      </c>
      <c r="AR97" s="372">
        <v>613</v>
      </c>
    </row>
    <row r="98" spans="5:44">
      <c r="E98" s="345"/>
      <c r="O98" s="345"/>
      <c r="X98" s="369" t="s">
        <v>200</v>
      </c>
      <c r="Y98" s="366">
        <v>132</v>
      </c>
      <c r="Z98" s="366" t="s">
        <v>123</v>
      </c>
      <c r="AC98" s="393"/>
      <c r="AD98" s="371" t="s">
        <v>481</v>
      </c>
      <c r="AF98" s="576" t="s">
        <v>644</v>
      </c>
      <c r="AG98" s="577">
        <v>4</v>
      </c>
      <c r="AI98" s="628" t="str">
        <f t="shared" si="2"/>
        <v>42791Ε2α (Ζ)305Dα16</v>
      </c>
      <c r="AJ98" s="391">
        <v>42791</v>
      </c>
      <c r="AK98" s="384" t="s">
        <v>1306</v>
      </c>
      <c r="AL98" s="385">
        <v>305</v>
      </c>
      <c r="AM98" s="386" t="s">
        <v>256</v>
      </c>
      <c r="AN98" s="387" t="s">
        <v>893</v>
      </c>
      <c r="AO98" s="387" t="s">
        <v>1204</v>
      </c>
      <c r="AP98" s="387">
        <v>15</v>
      </c>
      <c r="AQ98" s="553">
        <v>2484</v>
      </c>
      <c r="AR98" s="372">
        <v>613</v>
      </c>
    </row>
    <row r="99" spans="5:44">
      <c r="E99" s="345"/>
      <c r="O99" s="345"/>
      <c r="X99" s="369" t="s">
        <v>560</v>
      </c>
      <c r="Y99" s="366">
        <v>335</v>
      </c>
      <c r="Z99" s="366" t="s">
        <v>138</v>
      </c>
      <c r="AC99" s="393"/>
      <c r="AD99" s="371" t="s">
        <v>439</v>
      </c>
      <c r="AF99" s="576" t="s">
        <v>645</v>
      </c>
      <c r="AG99" s="577">
        <v>0.5</v>
      </c>
      <c r="AI99" s="628" t="str">
        <f t="shared" si="2"/>
        <v>42791Ε2α (Ζ)305Sκ12</v>
      </c>
      <c r="AJ99" s="391">
        <v>42791</v>
      </c>
      <c r="AK99" s="384" t="s">
        <v>1306</v>
      </c>
      <c r="AL99" s="385">
        <v>305</v>
      </c>
      <c r="AM99" s="386" t="s">
        <v>256</v>
      </c>
      <c r="AN99" s="387" t="s">
        <v>892</v>
      </c>
      <c r="AO99" s="387" t="s">
        <v>1206</v>
      </c>
      <c r="AP99" s="387">
        <v>9</v>
      </c>
      <c r="AQ99" s="553">
        <v>2485</v>
      </c>
      <c r="AR99" s="372">
        <v>613</v>
      </c>
    </row>
    <row r="100" spans="5:44">
      <c r="E100" s="345"/>
      <c r="O100" s="345"/>
      <c r="X100" s="369" t="s">
        <v>201</v>
      </c>
      <c r="Y100" s="366">
        <v>336</v>
      </c>
      <c r="Z100" s="366" t="s">
        <v>138</v>
      </c>
      <c r="AC100" s="393"/>
      <c r="AD100" s="371" t="s">
        <v>1221</v>
      </c>
      <c r="AF100" s="576" t="s">
        <v>925</v>
      </c>
      <c r="AG100" s="577">
        <v>1</v>
      </c>
      <c r="AI100" s="628" t="str">
        <f t="shared" si="2"/>
        <v>42791Ε2α (Ζ)305Dκ12</v>
      </c>
      <c r="AJ100" s="391">
        <v>42791</v>
      </c>
      <c r="AK100" s="384" t="s">
        <v>1306</v>
      </c>
      <c r="AL100" s="385">
        <v>305</v>
      </c>
      <c r="AM100" s="386" t="s">
        <v>256</v>
      </c>
      <c r="AN100" s="387" t="s">
        <v>893</v>
      </c>
      <c r="AO100" s="387" t="s">
        <v>1206</v>
      </c>
      <c r="AP100" s="387">
        <v>17</v>
      </c>
      <c r="AQ100" s="553">
        <v>2486</v>
      </c>
      <c r="AR100" s="372">
        <v>613</v>
      </c>
    </row>
    <row r="101" spans="5:44">
      <c r="E101" s="345"/>
      <c r="O101" s="345"/>
      <c r="X101" s="369" t="s">
        <v>1156</v>
      </c>
      <c r="Y101" s="366">
        <v>500</v>
      </c>
      <c r="Z101" s="366" t="s">
        <v>135</v>
      </c>
      <c r="AC101" s="393"/>
      <c r="AD101" s="371" t="s">
        <v>550</v>
      </c>
      <c r="AF101" s="576" t="s">
        <v>926</v>
      </c>
      <c r="AG101" s="577">
        <v>1</v>
      </c>
      <c r="AI101" s="628" t="str">
        <f t="shared" si="2"/>
        <v>42791Ε2α (Ζ)305Sκ14</v>
      </c>
      <c r="AJ101" s="391">
        <v>42791</v>
      </c>
      <c r="AK101" s="384" t="s">
        <v>1306</v>
      </c>
      <c r="AL101" s="385">
        <v>305</v>
      </c>
      <c r="AM101" s="386" t="s">
        <v>256</v>
      </c>
      <c r="AN101" s="387" t="s">
        <v>892</v>
      </c>
      <c r="AO101" s="387" t="s">
        <v>1207</v>
      </c>
      <c r="AP101" s="387">
        <v>10</v>
      </c>
      <c r="AQ101" s="553">
        <v>2487</v>
      </c>
      <c r="AR101" s="372">
        <v>613</v>
      </c>
    </row>
    <row r="102" spans="5:44">
      <c r="E102" s="345"/>
      <c r="O102" s="345"/>
      <c r="X102" s="369" t="s">
        <v>202</v>
      </c>
      <c r="Y102" s="366">
        <v>374</v>
      </c>
      <c r="Z102" s="366" t="s">
        <v>120</v>
      </c>
      <c r="AC102" s="393"/>
      <c r="AD102" s="371" t="s">
        <v>482</v>
      </c>
      <c r="AF102" s="576" t="s">
        <v>927</v>
      </c>
      <c r="AG102" s="577">
        <v>0.5</v>
      </c>
      <c r="AI102" s="628" t="str">
        <f t="shared" si="2"/>
        <v>42791Ε2α (Ζ)305Dκ14</v>
      </c>
      <c r="AJ102" s="391">
        <v>42791</v>
      </c>
      <c r="AK102" s="384" t="s">
        <v>1306</v>
      </c>
      <c r="AL102" s="385">
        <v>305</v>
      </c>
      <c r="AM102" s="386" t="s">
        <v>256</v>
      </c>
      <c r="AN102" s="387" t="s">
        <v>893</v>
      </c>
      <c r="AO102" s="387" t="s">
        <v>1207</v>
      </c>
      <c r="AP102" s="387">
        <v>18</v>
      </c>
      <c r="AQ102" s="553">
        <v>2488</v>
      </c>
      <c r="AR102" s="372">
        <v>613</v>
      </c>
    </row>
    <row r="103" spans="5:44">
      <c r="E103" s="345"/>
      <c r="O103" s="345"/>
      <c r="X103" s="369" t="s">
        <v>203</v>
      </c>
      <c r="Y103" s="366">
        <v>302</v>
      </c>
      <c r="Z103" s="366" t="s">
        <v>151</v>
      </c>
      <c r="AC103" s="393"/>
      <c r="AD103" s="371" t="s">
        <v>1217</v>
      </c>
      <c r="AF103" s="576" t="s">
        <v>928</v>
      </c>
      <c r="AG103" s="577">
        <v>0.5</v>
      </c>
      <c r="AI103" s="628" t="str">
        <f t="shared" si="2"/>
        <v>42791Ε2α (Ζ)305Sκ16</v>
      </c>
      <c r="AJ103" s="391">
        <v>42791</v>
      </c>
      <c r="AK103" s="384" t="s">
        <v>1306</v>
      </c>
      <c r="AL103" s="385">
        <v>305</v>
      </c>
      <c r="AM103" s="386" t="s">
        <v>256</v>
      </c>
      <c r="AN103" s="387" t="s">
        <v>892</v>
      </c>
      <c r="AO103" s="387" t="s">
        <v>1208</v>
      </c>
      <c r="AP103" s="387">
        <v>11</v>
      </c>
      <c r="AQ103" s="553">
        <v>2489</v>
      </c>
      <c r="AR103" s="372">
        <v>613</v>
      </c>
    </row>
    <row r="104" spans="5:44">
      <c r="E104" s="345"/>
      <c r="O104" s="345"/>
      <c r="X104" s="369" t="s">
        <v>561</v>
      </c>
      <c r="Y104" s="366">
        <v>337</v>
      </c>
      <c r="Z104" s="366" t="s">
        <v>138</v>
      </c>
      <c r="AC104" s="393"/>
      <c r="AD104" s="371" t="s">
        <v>529</v>
      </c>
      <c r="AF104" s="576" t="s">
        <v>646</v>
      </c>
      <c r="AG104" s="577">
        <v>0</v>
      </c>
      <c r="AI104" s="628" t="str">
        <f t="shared" si="2"/>
        <v>42791Ε2α (Ζ)305Dκ16</v>
      </c>
      <c r="AJ104" s="391">
        <v>42791</v>
      </c>
      <c r="AK104" s="384" t="s">
        <v>1306</v>
      </c>
      <c r="AL104" s="385">
        <v>305</v>
      </c>
      <c r="AM104" s="386" t="s">
        <v>256</v>
      </c>
      <c r="AN104" s="387" t="s">
        <v>893</v>
      </c>
      <c r="AO104" s="387" t="s">
        <v>1208</v>
      </c>
      <c r="AP104" s="387">
        <v>19</v>
      </c>
      <c r="AQ104" s="553">
        <v>2490</v>
      </c>
      <c r="AR104" s="372">
        <v>613</v>
      </c>
    </row>
    <row r="105" spans="5:44">
      <c r="E105" s="345"/>
      <c r="O105" s="345"/>
      <c r="X105" s="378" t="s">
        <v>204</v>
      </c>
      <c r="Y105" s="366">
        <v>270</v>
      </c>
      <c r="Z105" s="366" t="s">
        <v>135</v>
      </c>
      <c r="AC105" s="393"/>
      <c r="AD105" s="371" t="s">
        <v>551</v>
      </c>
      <c r="AF105" s="576" t="s">
        <v>929</v>
      </c>
      <c r="AG105" s="577">
        <v>0</v>
      </c>
      <c r="AI105" s="628" t="str">
        <f t="shared" si="2"/>
        <v>42791Ε2α (ΣΤ)294Sα12</v>
      </c>
      <c r="AJ105" s="391">
        <v>42791</v>
      </c>
      <c r="AK105" s="384" t="s">
        <v>1307</v>
      </c>
      <c r="AL105" s="385">
        <v>294</v>
      </c>
      <c r="AM105" s="386" t="s">
        <v>379</v>
      </c>
      <c r="AN105" s="387" t="s">
        <v>892</v>
      </c>
      <c r="AO105" s="387" t="s">
        <v>1202</v>
      </c>
      <c r="AP105" s="387">
        <v>5</v>
      </c>
      <c r="AQ105" s="553">
        <v>2491</v>
      </c>
      <c r="AR105" s="372">
        <v>614</v>
      </c>
    </row>
    <row r="106" spans="5:44">
      <c r="E106" s="345"/>
      <c r="O106" s="345"/>
      <c r="X106" s="369" t="s">
        <v>1265</v>
      </c>
      <c r="Y106" s="366">
        <v>509</v>
      </c>
      <c r="Z106" s="366" t="s">
        <v>138</v>
      </c>
      <c r="AC106" s="393"/>
      <c r="AD106" s="371" t="s">
        <v>552</v>
      </c>
      <c r="AF106" s="576" t="s">
        <v>930</v>
      </c>
      <c r="AG106" s="577">
        <v>0</v>
      </c>
      <c r="AI106" s="628" t="str">
        <f t="shared" si="2"/>
        <v>42791Ε2α (ΣΤ)294Dα12</v>
      </c>
      <c r="AJ106" s="391">
        <v>42791</v>
      </c>
      <c r="AK106" s="384" t="s">
        <v>1307</v>
      </c>
      <c r="AL106" s="385">
        <v>294</v>
      </c>
      <c r="AM106" s="386" t="s">
        <v>379</v>
      </c>
      <c r="AN106" s="387" t="s">
        <v>893</v>
      </c>
      <c r="AO106" s="387" t="s">
        <v>1202</v>
      </c>
      <c r="AP106" s="387">
        <v>13</v>
      </c>
      <c r="AQ106" s="553">
        <v>2492</v>
      </c>
      <c r="AR106" s="372">
        <v>614</v>
      </c>
    </row>
    <row r="107" spans="5:44">
      <c r="E107" s="345"/>
      <c r="O107" s="345"/>
      <c r="X107" s="369" t="s">
        <v>205</v>
      </c>
      <c r="Y107" s="366">
        <v>133</v>
      </c>
      <c r="Z107" s="366" t="s">
        <v>123</v>
      </c>
      <c r="AC107" s="393"/>
      <c r="AD107" s="371" t="s">
        <v>530</v>
      </c>
      <c r="AF107" s="576" t="s">
        <v>647</v>
      </c>
      <c r="AG107" s="577">
        <v>0</v>
      </c>
      <c r="AI107" s="628" t="str">
        <f t="shared" si="2"/>
        <v>42791Ε2α (ΣΤ)260Sα14</v>
      </c>
      <c r="AJ107" s="391">
        <v>42791</v>
      </c>
      <c r="AK107" s="384" t="s">
        <v>1307</v>
      </c>
      <c r="AL107" s="385">
        <v>260</v>
      </c>
      <c r="AM107" s="386" t="s">
        <v>139</v>
      </c>
      <c r="AN107" s="387" t="s">
        <v>892</v>
      </c>
      <c r="AO107" s="387" t="s">
        <v>1203</v>
      </c>
      <c r="AP107" s="387">
        <v>6</v>
      </c>
      <c r="AQ107" s="553">
        <v>2493</v>
      </c>
      <c r="AR107" s="372">
        <v>614</v>
      </c>
    </row>
    <row r="108" spans="5:44">
      <c r="E108" s="345"/>
      <c r="O108" s="345"/>
      <c r="X108" s="369" t="s">
        <v>206</v>
      </c>
      <c r="Y108" s="366">
        <v>338</v>
      </c>
      <c r="Z108" s="366" t="s">
        <v>138</v>
      </c>
      <c r="AC108" s="393"/>
      <c r="AD108" s="371" t="s">
        <v>1216</v>
      </c>
      <c r="AF108" s="576" t="s">
        <v>648</v>
      </c>
      <c r="AG108" s="577">
        <v>0</v>
      </c>
      <c r="AI108" s="628" t="str">
        <f t="shared" si="2"/>
        <v>42791Ε2α (ΣΤ)260Dα14</v>
      </c>
      <c r="AJ108" s="391">
        <v>42791</v>
      </c>
      <c r="AK108" s="384" t="s">
        <v>1307</v>
      </c>
      <c r="AL108" s="385">
        <v>260</v>
      </c>
      <c r="AM108" s="386" t="s">
        <v>139</v>
      </c>
      <c r="AN108" s="387" t="s">
        <v>893</v>
      </c>
      <c r="AO108" s="387" t="s">
        <v>1203</v>
      </c>
      <c r="AP108" s="387">
        <v>14</v>
      </c>
      <c r="AQ108" s="553">
        <v>2494</v>
      </c>
      <c r="AR108" s="372">
        <v>614</v>
      </c>
    </row>
    <row r="109" spans="5:44">
      <c r="E109" s="345"/>
      <c r="O109" s="345"/>
      <c r="X109" s="369" t="s">
        <v>1210</v>
      </c>
      <c r="Y109" s="366">
        <v>444</v>
      </c>
      <c r="Z109" s="366" t="s">
        <v>143</v>
      </c>
      <c r="AC109" s="393"/>
      <c r="AD109" s="371" t="s">
        <v>531</v>
      </c>
      <c r="AF109" s="576" t="s">
        <v>649</v>
      </c>
      <c r="AG109" s="577">
        <v>0</v>
      </c>
      <c r="AI109" s="628" t="str">
        <f t="shared" si="2"/>
        <v>42791Ε2α (ΣΤ)294Sα16</v>
      </c>
      <c r="AJ109" s="391">
        <v>42791</v>
      </c>
      <c r="AK109" s="384" t="s">
        <v>1307</v>
      </c>
      <c r="AL109" s="385">
        <v>294</v>
      </c>
      <c r="AM109" s="386" t="s">
        <v>379</v>
      </c>
      <c r="AN109" s="387" t="s">
        <v>892</v>
      </c>
      <c r="AO109" s="387" t="s">
        <v>1204</v>
      </c>
      <c r="AP109" s="387">
        <v>7</v>
      </c>
      <c r="AQ109" s="553">
        <v>2495</v>
      </c>
      <c r="AR109" s="372">
        <v>614</v>
      </c>
    </row>
    <row r="110" spans="5:44">
      <c r="E110" s="345"/>
      <c r="O110" s="345"/>
      <c r="X110" s="369" t="s">
        <v>207</v>
      </c>
      <c r="Y110" s="366">
        <v>375</v>
      </c>
      <c r="Z110" s="366" t="s">
        <v>120</v>
      </c>
      <c r="AC110" s="393"/>
      <c r="AD110" s="371" t="s">
        <v>483</v>
      </c>
      <c r="AF110" s="576" t="s">
        <v>650</v>
      </c>
      <c r="AG110" s="577">
        <v>4</v>
      </c>
      <c r="AI110" s="628" t="str">
        <f t="shared" si="2"/>
        <v>42791Ε2α (ΣΤ)294Dα16</v>
      </c>
      <c r="AJ110" s="391">
        <v>42791</v>
      </c>
      <c r="AK110" s="384" t="s">
        <v>1307</v>
      </c>
      <c r="AL110" s="385">
        <v>294</v>
      </c>
      <c r="AM110" s="386" t="s">
        <v>379</v>
      </c>
      <c r="AN110" s="387" t="s">
        <v>893</v>
      </c>
      <c r="AO110" s="387" t="s">
        <v>1204</v>
      </c>
      <c r="AP110" s="387">
        <v>15</v>
      </c>
      <c r="AQ110" s="553">
        <v>2496</v>
      </c>
      <c r="AR110" s="372">
        <v>614</v>
      </c>
    </row>
    <row r="111" spans="5:44">
      <c r="E111" s="345"/>
      <c r="O111" s="345"/>
      <c r="X111" s="369" t="s">
        <v>1157</v>
      </c>
      <c r="Y111" s="366">
        <v>484</v>
      </c>
      <c r="Z111" s="366" t="s">
        <v>138</v>
      </c>
      <c r="AC111" s="393"/>
      <c r="AD111" s="371" t="s">
        <v>532</v>
      </c>
      <c r="AF111" s="576" t="s">
        <v>651</v>
      </c>
      <c r="AG111" s="577">
        <v>3</v>
      </c>
      <c r="AI111" s="628" t="str">
        <f t="shared" si="2"/>
        <v>42791Ε2α (ΣΤ)294Sκ12</v>
      </c>
      <c r="AJ111" s="391">
        <v>42791</v>
      </c>
      <c r="AK111" s="384" t="s">
        <v>1307</v>
      </c>
      <c r="AL111" s="385">
        <v>294</v>
      </c>
      <c r="AM111" s="386" t="s">
        <v>379</v>
      </c>
      <c r="AN111" s="387" t="s">
        <v>892</v>
      </c>
      <c r="AO111" s="387" t="s">
        <v>1206</v>
      </c>
      <c r="AP111" s="387">
        <v>9</v>
      </c>
      <c r="AQ111" s="553">
        <v>2497</v>
      </c>
      <c r="AR111" s="372">
        <v>614</v>
      </c>
    </row>
    <row r="112" spans="5:44">
      <c r="E112" s="345"/>
      <c r="O112" s="345"/>
      <c r="X112" s="369" t="s">
        <v>208</v>
      </c>
      <c r="Y112" s="366">
        <v>271</v>
      </c>
      <c r="Z112" s="366" t="s">
        <v>135</v>
      </c>
      <c r="AC112" s="393"/>
      <c r="AD112" s="371" t="s">
        <v>484</v>
      </c>
      <c r="AF112" s="576" t="s">
        <v>652</v>
      </c>
      <c r="AG112" s="577">
        <v>2</v>
      </c>
      <c r="AI112" s="628" t="str">
        <f t="shared" si="2"/>
        <v>42791Ε2α (ΣΤ)294Dκ12</v>
      </c>
      <c r="AJ112" s="391">
        <v>42791</v>
      </c>
      <c r="AK112" s="384" t="s">
        <v>1307</v>
      </c>
      <c r="AL112" s="385">
        <v>294</v>
      </c>
      <c r="AM112" s="386" t="s">
        <v>379</v>
      </c>
      <c r="AN112" s="387" t="s">
        <v>893</v>
      </c>
      <c r="AO112" s="387" t="s">
        <v>1206</v>
      </c>
      <c r="AP112" s="387">
        <v>17</v>
      </c>
      <c r="AQ112" s="553">
        <v>2498</v>
      </c>
      <c r="AR112" s="372">
        <v>614</v>
      </c>
    </row>
    <row r="113" spans="5:44">
      <c r="E113" s="345"/>
      <c r="O113" s="345"/>
      <c r="X113" s="369" t="s">
        <v>209</v>
      </c>
      <c r="Y113" s="366">
        <v>173</v>
      </c>
      <c r="Z113" s="366" t="s">
        <v>127</v>
      </c>
      <c r="AC113" s="393"/>
      <c r="AD113" s="371" t="s">
        <v>1220</v>
      </c>
      <c r="AF113" s="576" t="s">
        <v>653</v>
      </c>
      <c r="AG113" s="577">
        <v>1.5</v>
      </c>
      <c r="AI113" s="628" t="str">
        <f t="shared" si="2"/>
        <v>42791Ε2α (ΣΤ)260Sκ14</v>
      </c>
      <c r="AJ113" s="391">
        <v>42791</v>
      </c>
      <c r="AK113" s="384" t="s">
        <v>1307</v>
      </c>
      <c r="AL113" s="385">
        <v>260</v>
      </c>
      <c r="AM113" s="386" t="s">
        <v>139</v>
      </c>
      <c r="AN113" s="387" t="s">
        <v>892</v>
      </c>
      <c r="AO113" s="387" t="s">
        <v>1207</v>
      </c>
      <c r="AP113" s="387">
        <v>10</v>
      </c>
      <c r="AQ113" s="553">
        <v>2499</v>
      </c>
      <c r="AR113" s="372">
        <v>614</v>
      </c>
    </row>
    <row r="114" spans="5:44">
      <c r="E114" s="345"/>
      <c r="O114" s="345"/>
      <c r="X114" s="369" t="s">
        <v>210</v>
      </c>
      <c r="Y114" s="366">
        <v>134</v>
      </c>
      <c r="Z114" s="366" t="s">
        <v>123</v>
      </c>
      <c r="AC114" s="393"/>
      <c r="AD114" s="371" t="s">
        <v>533</v>
      </c>
      <c r="AF114" s="576" t="s">
        <v>654</v>
      </c>
      <c r="AG114" s="577">
        <v>1</v>
      </c>
      <c r="AI114" s="628" t="str">
        <f t="shared" si="2"/>
        <v>42791Ε2α (ΣΤ)294Sκ16</v>
      </c>
      <c r="AJ114" s="391">
        <v>42791</v>
      </c>
      <c r="AK114" s="384" t="s">
        <v>1307</v>
      </c>
      <c r="AL114" s="385">
        <v>294</v>
      </c>
      <c r="AM114" s="386" t="s">
        <v>379</v>
      </c>
      <c r="AN114" s="387" t="s">
        <v>892</v>
      </c>
      <c r="AO114" s="387" t="s">
        <v>1208</v>
      </c>
      <c r="AP114" s="387">
        <v>11</v>
      </c>
      <c r="AQ114" s="553">
        <v>2500</v>
      </c>
      <c r="AR114" s="372">
        <v>614</v>
      </c>
    </row>
    <row r="115" spans="5:44">
      <c r="E115" s="345"/>
      <c r="O115" s="345"/>
      <c r="X115" s="369" t="s">
        <v>211</v>
      </c>
      <c r="Y115" s="366">
        <v>376</v>
      </c>
      <c r="Z115" s="366" t="s">
        <v>120</v>
      </c>
      <c r="AC115" s="393"/>
      <c r="AD115" s="371" t="s">
        <v>485</v>
      </c>
      <c r="AF115" s="576" t="s">
        <v>655</v>
      </c>
      <c r="AG115" s="577">
        <v>0</v>
      </c>
      <c r="AI115" s="628" t="str">
        <f t="shared" si="2"/>
        <v>42791Ε2α (ΣΤ)294Dκ16</v>
      </c>
      <c r="AJ115" s="391">
        <v>42791</v>
      </c>
      <c r="AK115" s="384" t="s">
        <v>1307</v>
      </c>
      <c r="AL115" s="385">
        <v>294</v>
      </c>
      <c r="AM115" s="386" t="s">
        <v>379</v>
      </c>
      <c r="AN115" s="387" t="s">
        <v>893</v>
      </c>
      <c r="AO115" s="387" t="s">
        <v>1208</v>
      </c>
      <c r="AP115" s="387">
        <v>19</v>
      </c>
      <c r="AQ115" s="553">
        <v>2501</v>
      </c>
      <c r="AR115" s="372">
        <v>614</v>
      </c>
    </row>
    <row r="116" spans="5:44">
      <c r="E116" s="345"/>
      <c r="O116" s="345"/>
      <c r="X116" s="369" t="s">
        <v>212</v>
      </c>
      <c r="Y116" s="366">
        <v>224</v>
      </c>
      <c r="Z116" s="366" t="s">
        <v>143</v>
      </c>
      <c r="AC116" s="393"/>
      <c r="AD116" s="371" t="s">
        <v>486</v>
      </c>
      <c r="AF116" s="576" t="s">
        <v>656</v>
      </c>
      <c r="AG116" s="577">
        <v>0</v>
      </c>
      <c r="AI116" s="628" t="str">
        <f t="shared" si="2"/>
        <v>42793TE (LE CHAMBON)15Sα16</v>
      </c>
      <c r="AJ116" s="391">
        <v>42793</v>
      </c>
      <c r="AK116" s="384" t="s">
        <v>1308</v>
      </c>
      <c r="AL116" s="385">
        <v>15</v>
      </c>
      <c r="AM116" s="386" t="s">
        <v>1280</v>
      </c>
      <c r="AN116" s="387" t="s">
        <v>892</v>
      </c>
      <c r="AO116" s="387" t="s">
        <v>1204</v>
      </c>
      <c r="AP116" s="387">
        <v>7</v>
      </c>
      <c r="AQ116" s="553">
        <v>2502</v>
      </c>
      <c r="AR116" s="372">
        <v>615</v>
      </c>
    </row>
    <row r="117" spans="5:44">
      <c r="E117" s="345"/>
      <c r="O117" s="345"/>
      <c r="X117" s="369" t="s">
        <v>213</v>
      </c>
      <c r="Y117" s="366">
        <v>340</v>
      </c>
      <c r="Z117" s="366" t="s">
        <v>138</v>
      </c>
      <c r="AC117" s="393"/>
      <c r="AD117" s="371"/>
      <c r="AF117" s="576" t="s">
        <v>657</v>
      </c>
      <c r="AG117" s="577">
        <v>30</v>
      </c>
      <c r="AI117" s="628" t="str">
        <f t="shared" si="2"/>
        <v>42793TE (LE CHAMBON)15Dα16</v>
      </c>
      <c r="AJ117" s="391">
        <v>42793</v>
      </c>
      <c r="AK117" s="384" t="s">
        <v>1308</v>
      </c>
      <c r="AL117" s="385">
        <v>15</v>
      </c>
      <c r="AM117" s="386" t="s">
        <v>1280</v>
      </c>
      <c r="AN117" s="387" t="s">
        <v>893</v>
      </c>
      <c r="AO117" s="387" t="s">
        <v>1204</v>
      </c>
      <c r="AP117" s="387">
        <v>15</v>
      </c>
      <c r="AQ117" s="553">
        <v>2503</v>
      </c>
      <c r="AR117" s="372">
        <v>615</v>
      </c>
    </row>
    <row r="118" spans="5:44">
      <c r="E118" s="345"/>
      <c r="O118" s="345"/>
      <c r="X118" s="369" t="s">
        <v>214</v>
      </c>
      <c r="Y118" s="366">
        <v>135</v>
      </c>
      <c r="Z118" s="366" t="s">
        <v>123</v>
      </c>
      <c r="AC118" s="393"/>
      <c r="AD118" s="371"/>
      <c r="AF118" s="576" t="s">
        <v>658</v>
      </c>
      <c r="AG118" s="577">
        <v>25</v>
      </c>
      <c r="AI118" s="628" t="str">
        <f t="shared" si="2"/>
        <v>42797Ε3 09η (Α)122Sα12</v>
      </c>
      <c r="AJ118" s="391">
        <v>42797</v>
      </c>
      <c r="AK118" s="384" t="s">
        <v>1309</v>
      </c>
      <c r="AL118" s="385">
        <v>122</v>
      </c>
      <c r="AM118" s="386" t="s">
        <v>381</v>
      </c>
      <c r="AN118" s="387" t="s">
        <v>892</v>
      </c>
      <c r="AO118" s="387" t="s">
        <v>1202</v>
      </c>
      <c r="AP118" s="387">
        <v>5</v>
      </c>
      <c r="AQ118" s="553">
        <v>2504</v>
      </c>
      <c r="AR118" s="372">
        <v>616</v>
      </c>
    </row>
    <row r="119" spans="5:44">
      <c r="E119" s="345"/>
      <c r="O119" s="345"/>
      <c r="X119" s="374" t="s">
        <v>215</v>
      </c>
      <c r="Y119" s="366">
        <v>341</v>
      </c>
      <c r="Z119" s="366" t="s">
        <v>138</v>
      </c>
      <c r="AC119" s="393"/>
      <c r="AD119" s="371"/>
      <c r="AF119" s="576" t="s">
        <v>659</v>
      </c>
      <c r="AG119" s="577">
        <v>15</v>
      </c>
      <c r="AI119" s="628" t="str">
        <f t="shared" si="2"/>
        <v>42797Ε3 09η (Α)122Sα14</v>
      </c>
      <c r="AJ119" s="391">
        <v>42797</v>
      </c>
      <c r="AK119" s="384" t="s">
        <v>1309</v>
      </c>
      <c r="AL119" s="385">
        <v>122</v>
      </c>
      <c r="AM119" s="386" t="s">
        <v>381</v>
      </c>
      <c r="AN119" s="387" t="s">
        <v>892</v>
      </c>
      <c r="AO119" s="387" t="s">
        <v>1203</v>
      </c>
      <c r="AP119" s="387">
        <v>6</v>
      </c>
      <c r="AQ119" s="553">
        <v>2505</v>
      </c>
      <c r="AR119" s="372">
        <v>616</v>
      </c>
    </row>
    <row r="120" spans="5:44">
      <c r="E120" s="345"/>
      <c r="O120" s="345"/>
      <c r="X120" s="369" t="s">
        <v>216</v>
      </c>
      <c r="Y120" s="366">
        <v>174</v>
      </c>
      <c r="Z120" s="366" t="s">
        <v>127</v>
      </c>
      <c r="AC120" s="393"/>
      <c r="AD120" s="371"/>
      <c r="AF120" s="576" t="s">
        <v>660</v>
      </c>
      <c r="AG120" s="577">
        <v>10</v>
      </c>
      <c r="AI120" s="628" t="str">
        <f t="shared" si="2"/>
        <v>42797Ε3 09η (Α)122Sα16</v>
      </c>
      <c r="AJ120" s="391">
        <v>42797</v>
      </c>
      <c r="AK120" s="384" t="s">
        <v>1309</v>
      </c>
      <c r="AL120" s="385">
        <v>122</v>
      </c>
      <c r="AM120" s="386" t="s">
        <v>381</v>
      </c>
      <c r="AN120" s="387" t="s">
        <v>892</v>
      </c>
      <c r="AO120" s="387" t="s">
        <v>1204</v>
      </c>
      <c r="AP120" s="387">
        <v>7</v>
      </c>
      <c r="AQ120" s="553">
        <v>2506</v>
      </c>
      <c r="AR120" s="372">
        <v>616</v>
      </c>
    </row>
    <row r="121" spans="5:44">
      <c r="E121" s="345"/>
      <c r="O121" s="345"/>
      <c r="X121" s="369" t="s">
        <v>1266</v>
      </c>
      <c r="Y121" s="366">
        <v>507</v>
      </c>
      <c r="Z121" s="366" t="s">
        <v>129</v>
      </c>
      <c r="AC121" s="393"/>
      <c r="AD121" s="371"/>
      <c r="AF121" s="576" t="s">
        <v>661</v>
      </c>
      <c r="AG121" s="577">
        <v>7.5</v>
      </c>
      <c r="AI121" s="628" t="str">
        <f t="shared" si="2"/>
        <v>42797Ε3 09η (Α)122Sκ12</v>
      </c>
      <c r="AJ121" s="391">
        <v>42797</v>
      </c>
      <c r="AK121" s="384" t="s">
        <v>1309</v>
      </c>
      <c r="AL121" s="385">
        <v>122</v>
      </c>
      <c r="AM121" s="386" t="s">
        <v>381</v>
      </c>
      <c r="AN121" s="387" t="s">
        <v>892</v>
      </c>
      <c r="AO121" s="387" t="s">
        <v>1206</v>
      </c>
      <c r="AP121" s="387">
        <v>9</v>
      </c>
      <c r="AQ121" s="553">
        <v>2507</v>
      </c>
      <c r="AR121" s="372">
        <v>616</v>
      </c>
    </row>
    <row r="122" spans="5:44">
      <c r="E122" s="345"/>
      <c r="O122" s="345"/>
      <c r="X122" s="369" t="s">
        <v>217</v>
      </c>
      <c r="Y122" s="366">
        <v>377</v>
      </c>
      <c r="Z122" s="366" t="s">
        <v>120</v>
      </c>
      <c r="AC122" s="393"/>
      <c r="AD122" s="371"/>
      <c r="AF122" s="576" t="s">
        <v>662</v>
      </c>
      <c r="AG122" s="577">
        <v>1</v>
      </c>
      <c r="AI122" s="628" t="str">
        <f t="shared" si="2"/>
        <v>42797Ε3 09η (Α)122Sκ14</v>
      </c>
      <c r="AJ122" s="391">
        <v>42797</v>
      </c>
      <c r="AK122" s="384" t="s">
        <v>1309</v>
      </c>
      <c r="AL122" s="385">
        <v>122</v>
      </c>
      <c r="AM122" s="386" t="s">
        <v>381</v>
      </c>
      <c r="AN122" s="387" t="s">
        <v>892</v>
      </c>
      <c r="AO122" s="387" t="s">
        <v>1207</v>
      </c>
      <c r="AP122" s="387">
        <v>10</v>
      </c>
      <c r="AQ122" s="553">
        <v>2508</v>
      </c>
      <c r="AR122" s="372">
        <v>616</v>
      </c>
    </row>
    <row r="123" spans="5:44">
      <c r="E123" s="345"/>
      <c r="O123" s="345"/>
      <c r="X123" s="369" t="s">
        <v>218</v>
      </c>
      <c r="Y123" s="366">
        <v>225</v>
      </c>
      <c r="Z123" s="366" t="s">
        <v>143</v>
      </c>
      <c r="AC123" s="393"/>
      <c r="AD123" s="371"/>
      <c r="AF123" s="576" t="s">
        <v>931</v>
      </c>
      <c r="AG123" s="577">
        <v>2</v>
      </c>
      <c r="AI123" s="628" t="str">
        <f t="shared" si="2"/>
        <v>42797Ε3 09η (Α)122Sκ16</v>
      </c>
      <c r="AJ123" s="391">
        <v>42797</v>
      </c>
      <c r="AK123" s="384" t="s">
        <v>1309</v>
      </c>
      <c r="AL123" s="385">
        <v>122</v>
      </c>
      <c r="AM123" s="386" t="s">
        <v>381</v>
      </c>
      <c r="AN123" s="387" t="s">
        <v>892</v>
      </c>
      <c r="AO123" s="387" t="s">
        <v>1208</v>
      </c>
      <c r="AP123" s="387">
        <v>11</v>
      </c>
      <c r="AQ123" s="553">
        <v>2509</v>
      </c>
      <c r="AR123" s="372">
        <v>616</v>
      </c>
    </row>
    <row r="124" spans="5:44">
      <c r="E124" s="345"/>
      <c r="O124" s="345"/>
      <c r="X124" s="369" t="s">
        <v>1158</v>
      </c>
      <c r="Y124" s="366">
        <v>136</v>
      </c>
      <c r="Z124" s="366" t="s">
        <v>123</v>
      </c>
      <c r="AC124" s="393"/>
      <c r="AD124" s="371"/>
      <c r="AF124" s="576" t="s">
        <v>932</v>
      </c>
      <c r="AG124" s="577">
        <v>2</v>
      </c>
      <c r="AI124" s="628" t="str">
        <f t="shared" si="2"/>
        <v>42797Ε3 09η (Γ)185Sα14</v>
      </c>
      <c r="AJ124" s="391">
        <v>42797</v>
      </c>
      <c r="AK124" s="384" t="s">
        <v>1310</v>
      </c>
      <c r="AL124" s="385">
        <v>185</v>
      </c>
      <c r="AM124" s="386" t="s">
        <v>283</v>
      </c>
      <c r="AN124" s="387" t="s">
        <v>892</v>
      </c>
      <c r="AO124" s="387" t="s">
        <v>1203</v>
      </c>
      <c r="AP124" s="387">
        <v>6</v>
      </c>
      <c r="AQ124" s="553">
        <v>2510</v>
      </c>
      <c r="AR124" s="372">
        <v>617</v>
      </c>
    </row>
    <row r="125" spans="5:44">
      <c r="E125" s="345"/>
      <c r="O125" s="345"/>
      <c r="X125" s="369" t="s">
        <v>1159</v>
      </c>
      <c r="Y125" s="366">
        <v>498</v>
      </c>
      <c r="Z125" s="366" t="s">
        <v>129</v>
      </c>
      <c r="AC125" s="393"/>
      <c r="AD125" s="371"/>
      <c r="AF125" s="576" t="s">
        <v>933</v>
      </c>
      <c r="AG125" s="577">
        <v>1</v>
      </c>
      <c r="AI125" s="628" t="str">
        <f t="shared" si="2"/>
        <v>42797Ε3 09η (Γ)185Sκ14</v>
      </c>
      <c r="AJ125" s="391">
        <v>42797</v>
      </c>
      <c r="AK125" s="384" t="s">
        <v>1310</v>
      </c>
      <c r="AL125" s="385">
        <v>185</v>
      </c>
      <c r="AM125" s="386" t="s">
        <v>283</v>
      </c>
      <c r="AN125" s="387" t="s">
        <v>892</v>
      </c>
      <c r="AO125" s="387" t="s">
        <v>1207</v>
      </c>
      <c r="AP125" s="387">
        <v>10</v>
      </c>
      <c r="AQ125" s="553">
        <v>2511</v>
      </c>
      <c r="AR125" s="372">
        <v>617</v>
      </c>
    </row>
    <row r="126" spans="5:44">
      <c r="E126" s="345"/>
      <c r="O126" s="345"/>
      <c r="X126" s="369" t="s">
        <v>1160</v>
      </c>
      <c r="Y126" s="366">
        <v>445</v>
      </c>
      <c r="Z126" s="366" t="s">
        <v>138</v>
      </c>
      <c r="AC126" s="393"/>
      <c r="AD126" s="371"/>
      <c r="AF126" s="576" t="s">
        <v>934</v>
      </c>
      <c r="AG126" s="577">
        <v>1</v>
      </c>
      <c r="AI126" s="628" t="str">
        <f t="shared" si="2"/>
        <v>42797Ε3 09η (Ε)245Sα12</v>
      </c>
      <c r="AJ126" s="391">
        <v>42797</v>
      </c>
      <c r="AK126" s="384" t="s">
        <v>1311</v>
      </c>
      <c r="AL126" s="385">
        <v>245</v>
      </c>
      <c r="AM126" s="386" t="s">
        <v>324</v>
      </c>
      <c r="AN126" s="387" t="s">
        <v>892</v>
      </c>
      <c r="AO126" s="387" t="s">
        <v>1202</v>
      </c>
      <c r="AP126" s="387">
        <v>5</v>
      </c>
      <c r="AQ126" s="553">
        <v>2512</v>
      </c>
      <c r="AR126" s="372">
        <v>618</v>
      </c>
    </row>
    <row r="127" spans="5:44">
      <c r="E127" s="345"/>
      <c r="O127" s="345"/>
      <c r="X127" s="369" t="s">
        <v>219</v>
      </c>
      <c r="Y127" s="366">
        <v>427</v>
      </c>
      <c r="Z127" s="366" t="s">
        <v>129</v>
      </c>
      <c r="AC127" s="393"/>
      <c r="AD127" s="371"/>
      <c r="AF127" s="576" t="s">
        <v>663</v>
      </c>
      <c r="AG127" s="577">
        <v>0</v>
      </c>
      <c r="AI127" s="628" t="str">
        <f t="shared" si="2"/>
        <v>42797Ε3 09η (Ε)245Sα16</v>
      </c>
      <c r="AJ127" s="391">
        <v>42797</v>
      </c>
      <c r="AK127" s="384" t="s">
        <v>1311</v>
      </c>
      <c r="AL127" s="385">
        <v>245</v>
      </c>
      <c r="AM127" s="386" t="s">
        <v>324</v>
      </c>
      <c r="AN127" s="387" t="s">
        <v>892</v>
      </c>
      <c r="AO127" s="387" t="s">
        <v>1204</v>
      </c>
      <c r="AP127" s="387">
        <v>7</v>
      </c>
      <c r="AQ127" s="553">
        <v>2513</v>
      </c>
      <c r="AR127" s="372">
        <v>618</v>
      </c>
    </row>
    <row r="128" spans="5:44">
      <c r="E128" s="345"/>
      <c r="O128" s="345"/>
      <c r="X128" s="369" t="s">
        <v>1161</v>
      </c>
      <c r="Y128" s="366">
        <v>465</v>
      </c>
      <c r="Z128" s="366" t="s">
        <v>127</v>
      </c>
      <c r="AC128" s="393"/>
      <c r="AD128" s="371"/>
      <c r="AF128" s="576" t="s">
        <v>935</v>
      </c>
      <c r="AG128" s="577">
        <v>0</v>
      </c>
      <c r="AI128" s="628" t="str">
        <f t="shared" si="2"/>
        <v>42797Ε3 09η (Ε)245Sκ12</v>
      </c>
      <c r="AJ128" s="391">
        <v>42797</v>
      </c>
      <c r="AK128" s="384" t="s">
        <v>1311</v>
      </c>
      <c r="AL128" s="385">
        <v>245</v>
      </c>
      <c r="AM128" s="386" t="s">
        <v>324</v>
      </c>
      <c r="AN128" s="387" t="s">
        <v>892</v>
      </c>
      <c r="AO128" s="387" t="s">
        <v>1206</v>
      </c>
      <c r="AP128" s="387">
        <v>9</v>
      </c>
      <c r="AQ128" s="553">
        <v>2514</v>
      </c>
      <c r="AR128" s="372">
        <v>618</v>
      </c>
    </row>
    <row r="129" spans="5:44">
      <c r="E129" s="345"/>
      <c r="O129" s="345"/>
      <c r="X129" s="369" t="s">
        <v>220</v>
      </c>
      <c r="Y129" s="366">
        <v>428</v>
      </c>
      <c r="Z129" s="366" t="s">
        <v>129</v>
      </c>
      <c r="AC129" s="393"/>
      <c r="AD129" s="371"/>
      <c r="AF129" s="576" t="s">
        <v>936</v>
      </c>
      <c r="AG129" s="577">
        <v>0</v>
      </c>
      <c r="AI129" s="628" t="str">
        <f t="shared" si="2"/>
        <v>42797Ε3 09η (Ε)245Sκ16</v>
      </c>
      <c r="AJ129" s="391">
        <v>42797</v>
      </c>
      <c r="AK129" s="384" t="s">
        <v>1311</v>
      </c>
      <c r="AL129" s="385">
        <v>245</v>
      </c>
      <c r="AM129" s="386" t="s">
        <v>324</v>
      </c>
      <c r="AN129" s="387" t="s">
        <v>892</v>
      </c>
      <c r="AO129" s="387" t="s">
        <v>1208</v>
      </c>
      <c r="AP129" s="387">
        <v>11</v>
      </c>
      <c r="AQ129" s="553">
        <v>2515</v>
      </c>
      <c r="AR129" s="372">
        <v>618</v>
      </c>
    </row>
    <row r="130" spans="5:44">
      <c r="E130" s="345"/>
      <c r="O130" s="345"/>
      <c r="X130" s="374" t="s">
        <v>221</v>
      </c>
      <c r="Y130" s="366">
        <v>176</v>
      </c>
      <c r="Z130" s="366" t="s">
        <v>127</v>
      </c>
      <c r="AC130" s="393"/>
      <c r="AD130" s="371"/>
      <c r="AF130" s="576" t="s">
        <v>664</v>
      </c>
      <c r="AG130" s="577">
        <v>0</v>
      </c>
      <c r="AI130" s="628" t="str">
        <f t="shared" si="2"/>
        <v>42797Ε3 09η (Ζ)307Sα14</v>
      </c>
      <c r="AJ130" s="391">
        <v>42797</v>
      </c>
      <c r="AK130" s="384" t="s">
        <v>1312</v>
      </c>
      <c r="AL130" s="385">
        <v>307</v>
      </c>
      <c r="AM130" s="386" t="s">
        <v>336</v>
      </c>
      <c r="AN130" s="387" t="s">
        <v>892</v>
      </c>
      <c r="AO130" s="387" t="s">
        <v>1203</v>
      </c>
      <c r="AP130" s="387">
        <v>6</v>
      </c>
      <c r="AQ130" s="553">
        <v>2516</v>
      </c>
      <c r="AR130" s="372">
        <v>619</v>
      </c>
    </row>
    <row r="131" spans="5:44">
      <c r="E131" s="345"/>
      <c r="O131" s="345"/>
      <c r="X131" s="369" t="s">
        <v>222</v>
      </c>
      <c r="Y131" s="366">
        <v>342</v>
      </c>
      <c r="Z131" s="366" t="s">
        <v>138</v>
      </c>
      <c r="AC131" s="393"/>
      <c r="AD131" s="371"/>
      <c r="AF131" s="576" t="s">
        <v>665</v>
      </c>
      <c r="AG131" s="577">
        <v>0</v>
      </c>
      <c r="AI131" s="628" t="str">
        <f t="shared" ref="AI131:AI194" si="3">AJ131&amp;AK131&amp;AL131&amp;AN131&amp;AO131</f>
        <v>42797Ε3 09η (Ζ)307Sκ14</v>
      </c>
      <c r="AJ131" s="391">
        <v>42797</v>
      </c>
      <c r="AK131" s="384" t="s">
        <v>1312</v>
      </c>
      <c r="AL131" s="385">
        <v>307</v>
      </c>
      <c r="AM131" s="386" t="s">
        <v>336</v>
      </c>
      <c r="AN131" s="387" t="s">
        <v>892</v>
      </c>
      <c r="AO131" s="387" t="s">
        <v>1207</v>
      </c>
      <c r="AP131" s="387">
        <v>10</v>
      </c>
      <c r="AQ131" s="553">
        <v>2517</v>
      </c>
      <c r="AR131" s="372">
        <v>619</v>
      </c>
    </row>
    <row r="132" spans="5:44">
      <c r="E132" s="345"/>
      <c r="O132" s="345"/>
      <c r="X132" s="369" t="s">
        <v>562</v>
      </c>
      <c r="Y132" s="366">
        <v>343</v>
      </c>
      <c r="Z132" s="366" t="s">
        <v>138</v>
      </c>
      <c r="AC132" s="393"/>
      <c r="AD132" s="371"/>
      <c r="AF132" s="576" t="s">
        <v>666</v>
      </c>
      <c r="AG132" s="577">
        <v>0</v>
      </c>
      <c r="AI132" s="628" t="str">
        <f t="shared" si="3"/>
        <v>42800TE (16TH REALSPORT)15Sκ16</v>
      </c>
      <c r="AJ132" s="391">
        <v>42800</v>
      </c>
      <c r="AK132" s="384" t="s">
        <v>1313</v>
      </c>
      <c r="AL132" s="385">
        <v>15</v>
      </c>
      <c r="AM132" s="386" t="s">
        <v>1280</v>
      </c>
      <c r="AN132" s="387" t="s">
        <v>892</v>
      </c>
      <c r="AO132" s="387" t="s">
        <v>1208</v>
      </c>
      <c r="AP132" s="387">
        <v>11</v>
      </c>
      <c r="AQ132" s="553">
        <v>2518</v>
      </c>
      <c r="AR132" s="372">
        <v>620</v>
      </c>
    </row>
    <row r="133" spans="5:44">
      <c r="E133" s="345"/>
      <c r="O133" s="345"/>
      <c r="X133" s="369" t="s">
        <v>223</v>
      </c>
      <c r="Y133" s="366">
        <v>209</v>
      </c>
      <c r="Z133" s="366" t="s">
        <v>125</v>
      </c>
      <c r="AC133" s="393"/>
      <c r="AD133" s="371"/>
      <c r="AF133" s="576" t="s">
        <v>667</v>
      </c>
      <c r="AG133" s="577">
        <v>8</v>
      </c>
      <c r="AI133" s="628" t="str">
        <f t="shared" si="3"/>
        <v>42804Ε1α (ΙΑ)424Sα12</v>
      </c>
      <c r="AJ133" s="391">
        <v>42804</v>
      </c>
      <c r="AK133" s="384" t="s">
        <v>1314</v>
      </c>
      <c r="AL133" s="385">
        <v>424</v>
      </c>
      <c r="AM133" s="386" t="s">
        <v>191</v>
      </c>
      <c r="AN133" s="387" t="s">
        <v>892</v>
      </c>
      <c r="AO133" s="387" t="s">
        <v>1202</v>
      </c>
      <c r="AP133" s="387">
        <v>5</v>
      </c>
      <c r="AQ133" s="553">
        <v>2519</v>
      </c>
      <c r="AR133" s="372">
        <v>621</v>
      </c>
    </row>
    <row r="134" spans="5:44">
      <c r="E134" s="345"/>
      <c r="O134" s="345"/>
      <c r="X134" s="369" t="s">
        <v>224</v>
      </c>
      <c r="Y134" s="366">
        <v>177</v>
      </c>
      <c r="Z134" s="366" t="s">
        <v>127</v>
      </c>
      <c r="AC134" s="393"/>
      <c r="AD134" s="371"/>
      <c r="AF134" s="576" t="s">
        <v>668</v>
      </c>
      <c r="AG134" s="577">
        <v>6</v>
      </c>
      <c r="AI134" s="628" t="str">
        <f t="shared" si="3"/>
        <v>42804Ε1α (ΙΑ)424Dα12</v>
      </c>
      <c r="AJ134" s="391">
        <v>42804</v>
      </c>
      <c r="AK134" s="384" t="s">
        <v>1314</v>
      </c>
      <c r="AL134" s="385">
        <v>424</v>
      </c>
      <c r="AM134" s="386" t="s">
        <v>191</v>
      </c>
      <c r="AN134" s="387" t="s">
        <v>893</v>
      </c>
      <c r="AO134" s="387" t="s">
        <v>1202</v>
      </c>
      <c r="AP134" s="387">
        <v>13</v>
      </c>
      <c r="AQ134" s="553">
        <v>2520</v>
      </c>
      <c r="AR134" s="372">
        <v>621</v>
      </c>
    </row>
    <row r="135" spans="5:44">
      <c r="E135" s="345"/>
      <c r="O135" s="345"/>
      <c r="X135" s="369" t="s">
        <v>1162</v>
      </c>
      <c r="Y135" s="366">
        <v>443</v>
      </c>
      <c r="Z135" s="366" t="s">
        <v>149</v>
      </c>
      <c r="AC135" s="393"/>
      <c r="AD135" s="371"/>
      <c r="AF135" s="576" t="s">
        <v>669</v>
      </c>
      <c r="AG135" s="577">
        <v>4</v>
      </c>
      <c r="AI135" s="628" t="str">
        <f t="shared" si="3"/>
        <v>42804Ε1α (ΙΑ)424Sα14</v>
      </c>
      <c r="AJ135" s="391">
        <v>42804</v>
      </c>
      <c r="AK135" s="384" t="s">
        <v>1314</v>
      </c>
      <c r="AL135" s="385">
        <v>424</v>
      </c>
      <c r="AM135" s="386" t="s">
        <v>191</v>
      </c>
      <c r="AN135" s="387" t="s">
        <v>892</v>
      </c>
      <c r="AO135" s="387" t="s">
        <v>1203</v>
      </c>
      <c r="AP135" s="387">
        <v>6</v>
      </c>
      <c r="AQ135" s="553">
        <v>2521</v>
      </c>
      <c r="AR135" s="372">
        <v>621</v>
      </c>
    </row>
    <row r="136" spans="5:44">
      <c r="E136" s="345"/>
      <c r="O136" s="345"/>
      <c r="X136" s="369" t="s">
        <v>225</v>
      </c>
      <c r="Y136" s="366">
        <v>178</v>
      </c>
      <c r="Z136" s="366" t="s">
        <v>127</v>
      </c>
      <c r="AC136" s="393"/>
      <c r="AD136" s="371"/>
      <c r="AF136" s="576" t="s">
        <v>670</v>
      </c>
      <c r="AG136" s="577">
        <v>3</v>
      </c>
      <c r="AI136" s="628" t="str">
        <f t="shared" si="3"/>
        <v>42804Ε1α (ΙΑ)424Dα14</v>
      </c>
      <c r="AJ136" s="391">
        <v>42804</v>
      </c>
      <c r="AK136" s="384" t="s">
        <v>1314</v>
      </c>
      <c r="AL136" s="385">
        <v>424</v>
      </c>
      <c r="AM136" s="386" t="s">
        <v>191</v>
      </c>
      <c r="AN136" s="387" t="s">
        <v>893</v>
      </c>
      <c r="AO136" s="387" t="s">
        <v>1203</v>
      </c>
      <c r="AP136" s="387">
        <v>14</v>
      </c>
      <c r="AQ136" s="553">
        <v>2522</v>
      </c>
      <c r="AR136" s="372">
        <v>621</v>
      </c>
    </row>
    <row r="137" spans="5:44">
      <c r="E137" s="345"/>
      <c r="O137" s="345"/>
      <c r="X137" s="369" t="s">
        <v>496</v>
      </c>
      <c r="Y137" s="366">
        <v>165</v>
      </c>
      <c r="Z137" s="366" t="s">
        <v>123</v>
      </c>
      <c r="AC137" s="393"/>
      <c r="AD137" s="371"/>
      <c r="AF137" s="576" t="s">
        <v>671</v>
      </c>
      <c r="AG137" s="577">
        <v>2</v>
      </c>
      <c r="AI137" s="628" t="str">
        <f t="shared" si="3"/>
        <v>42804Ε1α (ΙΑ)435Sα16</v>
      </c>
      <c r="AJ137" s="391">
        <v>42804</v>
      </c>
      <c r="AK137" s="384" t="s">
        <v>1314</v>
      </c>
      <c r="AL137" s="385">
        <v>435</v>
      </c>
      <c r="AM137" s="386" t="s">
        <v>74</v>
      </c>
      <c r="AN137" s="387" t="s">
        <v>892</v>
      </c>
      <c r="AO137" s="387" t="s">
        <v>1204</v>
      </c>
      <c r="AP137" s="387">
        <v>7</v>
      </c>
      <c r="AQ137" s="553">
        <v>2523</v>
      </c>
      <c r="AR137" s="372">
        <v>621</v>
      </c>
    </row>
    <row r="138" spans="5:44">
      <c r="E138" s="345"/>
      <c r="O138" s="345"/>
      <c r="X138" s="369" t="s">
        <v>226</v>
      </c>
      <c r="Y138" s="366">
        <v>226</v>
      </c>
      <c r="Z138" s="366" t="s">
        <v>143</v>
      </c>
      <c r="AC138" s="393"/>
      <c r="AD138" s="371"/>
      <c r="AF138" s="576" t="s">
        <v>672</v>
      </c>
      <c r="AG138" s="577">
        <v>0</v>
      </c>
      <c r="AI138" s="628" t="str">
        <f t="shared" si="3"/>
        <v>42804Ε1α (ΙΑ)435Dα16</v>
      </c>
      <c r="AJ138" s="391">
        <v>42804</v>
      </c>
      <c r="AK138" s="384" t="s">
        <v>1314</v>
      </c>
      <c r="AL138" s="385">
        <v>435</v>
      </c>
      <c r="AM138" s="386" t="s">
        <v>74</v>
      </c>
      <c r="AN138" s="387" t="s">
        <v>893</v>
      </c>
      <c r="AO138" s="387" t="s">
        <v>1204</v>
      </c>
      <c r="AP138" s="387">
        <v>15</v>
      </c>
      <c r="AQ138" s="553">
        <v>2524</v>
      </c>
      <c r="AR138" s="372">
        <v>621</v>
      </c>
    </row>
    <row r="139" spans="5:44">
      <c r="E139" s="345"/>
      <c r="O139" s="345"/>
      <c r="X139" s="369" t="s">
        <v>227</v>
      </c>
      <c r="Y139" s="366">
        <v>179</v>
      </c>
      <c r="Z139" s="366" t="s">
        <v>127</v>
      </c>
      <c r="AC139" s="393"/>
      <c r="AD139" s="371"/>
      <c r="AF139" s="576" t="s">
        <v>673</v>
      </c>
      <c r="AG139" s="577">
        <v>0</v>
      </c>
      <c r="AI139" s="628" t="str">
        <f t="shared" si="3"/>
        <v>42804Ε1α (ΙΑ)435Sα18</v>
      </c>
      <c r="AJ139" s="391">
        <v>42804</v>
      </c>
      <c r="AK139" s="384" t="s">
        <v>1314</v>
      </c>
      <c r="AL139" s="385">
        <v>435</v>
      </c>
      <c r="AM139" s="386" t="s">
        <v>74</v>
      </c>
      <c r="AN139" s="387" t="s">
        <v>892</v>
      </c>
      <c r="AO139" s="387" t="s">
        <v>1205</v>
      </c>
      <c r="AP139" s="387">
        <v>8</v>
      </c>
      <c r="AQ139" s="553">
        <v>2525</v>
      </c>
      <c r="AR139" s="372">
        <v>621</v>
      </c>
    </row>
    <row r="140" spans="5:44">
      <c r="E140" s="345"/>
      <c r="O140" s="345"/>
      <c r="X140" s="369" t="s">
        <v>1163</v>
      </c>
      <c r="Y140" s="366">
        <v>491</v>
      </c>
      <c r="Z140" s="366" t="s">
        <v>120</v>
      </c>
      <c r="AC140" s="393"/>
      <c r="AD140" s="371"/>
      <c r="AF140" s="576" t="s">
        <v>674</v>
      </c>
      <c r="AG140" s="577">
        <v>60</v>
      </c>
      <c r="AI140" s="628" t="str">
        <f t="shared" si="3"/>
        <v>42804Ε1α (ΙΑ)424Sκ12</v>
      </c>
      <c r="AJ140" s="391">
        <v>42804</v>
      </c>
      <c r="AK140" s="384" t="s">
        <v>1314</v>
      </c>
      <c r="AL140" s="385">
        <v>424</v>
      </c>
      <c r="AM140" s="386" t="s">
        <v>191</v>
      </c>
      <c r="AN140" s="387" t="s">
        <v>892</v>
      </c>
      <c r="AO140" s="388" t="s">
        <v>1206</v>
      </c>
      <c r="AP140" s="387">
        <v>9</v>
      </c>
      <c r="AQ140" s="553">
        <v>2526</v>
      </c>
      <c r="AR140" s="372">
        <v>621</v>
      </c>
    </row>
    <row r="141" spans="5:44">
      <c r="E141" s="345"/>
      <c r="O141" s="345"/>
      <c r="X141" s="369" t="s">
        <v>228</v>
      </c>
      <c r="Y141" s="366">
        <v>210</v>
      </c>
      <c r="Z141" s="366" t="s">
        <v>125</v>
      </c>
      <c r="AC141" s="393"/>
      <c r="AD141" s="371"/>
      <c r="AF141" s="576" t="s">
        <v>675</v>
      </c>
      <c r="AG141" s="577">
        <v>50</v>
      </c>
      <c r="AI141" s="628" t="str">
        <f t="shared" si="3"/>
        <v>42804Ε1α (ΙΑ)424Dκ12</v>
      </c>
      <c r="AJ141" s="391">
        <v>42804</v>
      </c>
      <c r="AK141" s="384" t="s">
        <v>1314</v>
      </c>
      <c r="AL141" s="385">
        <v>424</v>
      </c>
      <c r="AM141" s="386" t="s">
        <v>191</v>
      </c>
      <c r="AN141" s="388" t="s">
        <v>893</v>
      </c>
      <c r="AO141" s="388" t="s">
        <v>1206</v>
      </c>
      <c r="AP141" s="387">
        <v>17</v>
      </c>
      <c r="AQ141" s="553">
        <v>2527</v>
      </c>
      <c r="AR141" s="372">
        <v>621</v>
      </c>
    </row>
    <row r="142" spans="5:44">
      <c r="E142" s="345"/>
      <c r="O142" s="345"/>
      <c r="X142" s="369" t="s">
        <v>229</v>
      </c>
      <c r="Y142" s="366">
        <v>137</v>
      </c>
      <c r="Z142" s="366" t="s">
        <v>123</v>
      </c>
      <c r="AC142" s="393"/>
      <c r="AD142" s="371"/>
      <c r="AF142" s="576" t="s">
        <v>676</v>
      </c>
      <c r="AG142" s="577">
        <v>30</v>
      </c>
      <c r="AI142" s="628" t="str">
        <f t="shared" si="3"/>
        <v>42804Ε1α (ΙΑ)424Sκ14</v>
      </c>
      <c r="AJ142" s="391">
        <v>42804</v>
      </c>
      <c r="AK142" s="384" t="s">
        <v>1314</v>
      </c>
      <c r="AL142" s="385">
        <v>424</v>
      </c>
      <c r="AM142" s="386" t="s">
        <v>191</v>
      </c>
      <c r="AN142" s="387" t="s">
        <v>892</v>
      </c>
      <c r="AO142" s="388" t="s">
        <v>1207</v>
      </c>
      <c r="AP142" s="387">
        <v>10</v>
      </c>
      <c r="AQ142" s="553">
        <v>2528</v>
      </c>
      <c r="AR142" s="372">
        <v>621</v>
      </c>
    </row>
    <row r="143" spans="5:44">
      <c r="E143" s="345"/>
      <c r="O143" s="345"/>
      <c r="X143" s="369" t="s">
        <v>1164</v>
      </c>
      <c r="Y143" s="366">
        <v>508</v>
      </c>
      <c r="Z143" s="366" t="s">
        <v>143</v>
      </c>
      <c r="AC143" s="393"/>
      <c r="AD143" s="371"/>
      <c r="AF143" s="576" t="s">
        <v>677</v>
      </c>
      <c r="AG143" s="577">
        <v>20</v>
      </c>
      <c r="AI143" s="628" t="str">
        <f t="shared" si="3"/>
        <v>42804Ε1α (ΙΑ)424Dκ14</v>
      </c>
      <c r="AJ143" s="391">
        <v>42804</v>
      </c>
      <c r="AK143" s="384" t="s">
        <v>1314</v>
      </c>
      <c r="AL143" s="385">
        <v>424</v>
      </c>
      <c r="AM143" s="386" t="s">
        <v>191</v>
      </c>
      <c r="AN143" s="388" t="s">
        <v>893</v>
      </c>
      <c r="AO143" s="388" t="s">
        <v>1207</v>
      </c>
      <c r="AP143" s="387">
        <v>18</v>
      </c>
      <c r="AQ143" s="553">
        <v>2529</v>
      </c>
      <c r="AR143" s="372">
        <v>621</v>
      </c>
    </row>
    <row r="144" spans="5:44">
      <c r="E144" s="345"/>
      <c r="O144" s="345"/>
      <c r="X144" s="369" t="s">
        <v>230</v>
      </c>
      <c r="Y144" s="366">
        <v>344</v>
      </c>
      <c r="Z144" s="366" t="s">
        <v>138</v>
      </c>
      <c r="AC144" s="393"/>
      <c r="AD144" s="371"/>
      <c r="AF144" s="576" t="s">
        <v>678</v>
      </c>
      <c r="AG144" s="577">
        <v>16</v>
      </c>
      <c r="AI144" s="628" t="str">
        <f t="shared" si="3"/>
        <v>42804Ε1α (ΙΑ)435Sκ16</v>
      </c>
      <c r="AJ144" s="391">
        <v>42804</v>
      </c>
      <c r="AK144" s="384" t="s">
        <v>1314</v>
      </c>
      <c r="AL144" s="385">
        <v>435</v>
      </c>
      <c r="AM144" s="386" t="s">
        <v>74</v>
      </c>
      <c r="AN144" s="387" t="s">
        <v>892</v>
      </c>
      <c r="AO144" s="388" t="s">
        <v>1208</v>
      </c>
      <c r="AP144" s="387">
        <v>11</v>
      </c>
      <c r="AQ144" s="553">
        <v>2530</v>
      </c>
      <c r="AR144" s="372">
        <v>621</v>
      </c>
    </row>
    <row r="145" spans="5:44">
      <c r="E145" s="345"/>
      <c r="O145" s="345"/>
      <c r="X145" s="369" t="s">
        <v>1165</v>
      </c>
      <c r="Y145" s="366">
        <v>417</v>
      </c>
      <c r="Z145" s="366" t="s">
        <v>129</v>
      </c>
      <c r="AC145" s="393"/>
      <c r="AD145" s="371"/>
      <c r="AF145" s="576" t="s">
        <v>679</v>
      </c>
      <c r="AG145" s="577">
        <v>2</v>
      </c>
      <c r="AI145" s="628" t="str">
        <f t="shared" si="3"/>
        <v>42804Ε1α (ΙΑ)435Dκ16</v>
      </c>
      <c r="AJ145" s="391">
        <v>42804</v>
      </c>
      <c r="AK145" s="384" t="s">
        <v>1314</v>
      </c>
      <c r="AL145" s="385">
        <v>435</v>
      </c>
      <c r="AM145" s="386" t="s">
        <v>74</v>
      </c>
      <c r="AN145" s="388" t="s">
        <v>893</v>
      </c>
      <c r="AO145" s="388" t="s">
        <v>1208</v>
      </c>
      <c r="AP145" s="387">
        <v>19</v>
      </c>
      <c r="AQ145" s="553">
        <v>2531</v>
      </c>
      <c r="AR145" s="372">
        <v>621</v>
      </c>
    </row>
    <row r="146" spans="5:44">
      <c r="E146" s="345"/>
      <c r="O146" s="345"/>
      <c r="X146" s="369" t="s">
        <v>231</v>
      </c>
      <c r="Y146" s="366">
        <v>429</v>
      </c>
      <c r="Z146" s="366" t="s">
        <v>129</v>
      </c>
      <c r="AC146" s="393"/>
      <c r="AD146" s="371"/>
      <c r="AF146" s="576" t="s">
        <v>937</v>
      </c>
      <c r="AG146" s="577">
        <v>4</v>
      </c>
      <c r="AI146" s="628" t="str">
        <f t="shared" si="3"/>
        <v>42804Ε1α (ΙΑ)435Sκ18</v>
      </c>
      <c r="AJ146" s="391">
        <v>42804</v>
      </c>
      <c r="AK146" s="384" t="s">
        <v>1314</v>
      </c>
      <c r="AL146" s="385">
        <v>435</v>
      </c>
      <c r="AM146" s="386" t="s">
        <v>74</v>
      </c>
      <c r="AN146" s="387" t="s">
        <v>892</v>
      </c>
      <c r="AO146" s="388" t="s">
        <v>1209</v>
      </c>
      <c r="AP146" s="387">
        <v>12</v>
      </c>
      <c r="AQ146" s="553">
        <v>2532</v>
      </c>
      <c r="AR146" s="372">
        <v>621</v>
      </c>
    </row>
    <row r="147" spans="5:44">
      <c r="E147" s="345"/>
      <c r="O147" s="345"/>
      <c r="X147" s="369" t="s">
        <v>1166</v>
      </c>
      <c r="Y147" s="366">
        <v>502</v>
      </c>
      <c r="Z147" s="366" t="s">
        <v>135</v>
      </c>
      <c r="AC147" s="393"/>
      <c r="AD147" s="371"/>
      <c r="AF147" s="576" t="s">
        <v>938</v>
      </c>
      <c r="AG147" s="577">
        <v>4</v>
      </c>
      <c r="AI147" s="628" t="str">
        <f t="shared" si="3"/>
        <v>42804Ε1α (ΙΑ)435Dκ18</v>
      </c>
      <c r="AJ147" s="391">
        <v>42804</v>
      </c>
      <c r="AK147" s="384" t="s">
        <v>1314</v>
      </c>
      <c r="AL147" s="385">
        <v>435</v>
      </c>
      <c r="AM147" s="386" t="s">
        <v>74</v>
      </c>
      <c r="AN147" s="388" t="s">
        <v>893</v>
      </c>
      <c r="AO147" s="388" t="s">
        <v>1209</v>
      </c>
      <c r="AP147" s="387">
        <v>20</v>
      </c>
      <c r="AQ147" s="553">
        <v>2533</v>
      </c>
      <c r="AR147" s="372">
        <v>621</v>
      </c>
    </row>
    <row r="148" spans="5:44">
      <c r="E148" s="345"/>
      <c r="O148" s="345"/>
      <c r="X148" s="369" t="s">
        <v>232</v>
      </c>
      <c r="Y148" s="366">
        <v>227</v>
      </c>
      <c r="Z148" s="366" t="s">
        <v>143</v>
      </c>
      <c r="AC148" s="393"/>
      <c r="AD148" s="371"/>
      <c r="AF148" s="576" t="s">
        <v>939</v>
      </c>
      <c r="AG148" s="577">
        <v>2</v>
      </c>
      <c r="AI148" s="628" t="str">
        <f t="shared" si="3"/>
        <v>42804Ε3 10η (Δ)217Sα14</v>
      </c>
      <c r="AJ148" s="391">
        <v>42804</v>
      </c>
      <c r="AK148" s="384" t="s">
        <v>1315</v>
      </c>
      <c r="AL148" s="385">
        <v>217</v>
      </c>
      <c r="AM148" s="386" t="s">
        <v>284</v>
      </c>
      <c r="AN148" s="387" t="s">
        <v>892</v>
      </c>
      <c r="AO148" s="388" t="s">
        <v>1203</v>
      </c>
      <c r="AP148" s="387">
        <v>6</v>
      </c>
      <c r="AQ148" s="553">
        <v>2534</v>
      </c>
      <c r="AR148" s="372">
        <v>622</v>
      </c>
    </row>
    <row r="149" spans="5:44">
      <c r="E149" s="345"/>
      <c r="O149" s="345"/>
      <c r="X149" s="369" t="s">
        <v>233</v>
      </c>
      <c r="Y149" s="366">
        <v>228</v>
      </c>
      <c r="Z149" s="366" t="s">
        <v>143</v>
      </c>
      <c r="AC149" s="393"/>
      <c r="AD149" s="371"/>
      <c r="AF149" s="576" t="s">
        <v>940</v>
      </c>
      <c r="AG149" s="577">
        <v>2</v>
      </c>
      <c r="AI149" s="628" t="str">
        <f t="shared" si="3"/>
        <v>42804Ε3 10η (Δ)217Sκ14</v>
      </c>
      <c r="AJ149" s="391">
        <v>42804</v>
      </c>
      <c r="AK149" s="384" t="s">
        <v>1315</v>
      </c>
      <c r="AL149" s="385">
        <v>217</v>
      </c>
      <c r="AM149" s="386" t="s">
        <v>284</v>
      </c>
      <c r="AN149" s="388" t="s">
        <v>892</v>
      </c>
      <c r="AO149" s="388" t="s">
        <v>1207</v>
      </c>
      <c r="AP149" s="387">
        <v>10</v>
      </c>
      <c r="AQ149" s="553">
        <v>2535</v>
      </c>
      <c r="AR149" s="372">
        <v>622</v>
      </c>
    </row>
    <row r="150" spans="5:44">
      <c r="E150" s="345"/>
      <c r="O150" s="345"/>
      <c r="X150" s="369" t="s">
        <v>234</v>
      </c>
      <c r="Y150" s="366">
        <v>273</v>
      </c>
      <c r="Z150" s="366" t="s">
        <v>135</v>
      </c>
      <c r="AC150" s="393"/>
      <c r="AD150" s="371"/>
      <c r="AF150" s="576" t="s">
        <v>680</v>
      </c>
      <c r="AG150" s="577">
        <v>0</v>
      </c>
      <c r="AI150" s="628" t="str">
        <f t="shared" si="3"/>
        <v>42804Ε3 10η (ΣΤ)289Sα14</v>
      </c>
      <c r="AJ150" s="391">
        <v>42804</v>
      </c>
      <c r="AK150" s="384" t="s">
        <v>1316</v>
      </c>
      <c r="AL150" s="385">
        <v>289</v>
      </c>
      <c r="AM150" s="386" t="s">
        <v>337</v>
      </c>
      <c r="AN150" s="387" t="s">
        <v>892</v>
      </c>
      <c r="AO150" s="388" t="s">
        <v>1203</v>
      </c>
      <c r="AP150" s="387">
        <v>6</v>
      </c>
      <c r="AQ150" s="553">
        <v>2536</v>
      </c>
      <c r="AR150" s="372">
        <v>623</v>
      </c>
    </row>
    <row r="151" spans="5:44">
      <c r="E151" s="345"/>
      <c r="O151" s="345"/>
      <c r="X151" s="369" t="s">
        <v>1167</v>
      </c>
      <c r="Y151" s="366">
        <v>466</v>
      </c>
      <c r="Z151" s="366" t="s">
        <v>127</v>
      </c>
      <c r="AC151" s="393"/>
      <c r="AD151" s="371"/>
      <c r="AF151" s="576" t="s">
        <v>941</v>
      </c>
      <c r="AG151" s="577">
        <v>0</v>
      </c>
      <c r="AI151" s="628" t="str">
        <f t="shared" si="3"/>
        <v>42804Ε3 10η (ΣΤ)289Sκ14</v>
      </c>
      <c r="AJ151" s="391">
        <v>42804</v>
      </c>
      <c r="AK151" s="384" t="s">
        <v>1316</v>
      </c>
      <c r="AL151" s="385">
        <v>289</v>
      </c>
      <c r="AM151" s="386" t="s">
        <v>337</v>
      </c>
      <c r="AN151" s="388" t="s">
        <v>892</v>
      </c>
      <c r="AO151" s="388" t="s">
        <v>1207</v>
      </c>
      <c r="AP151" s="387">
        <v>10</v>
      </c>
      <c r="AQ151" s="553">
        <v>2537</v>
      </c>
      <c r="AR151" s="372">
        <v>623</v>
      </c>
    </row>
    <row r="152" spans="5:44">
      <c r="E152" s="345"/>
      <c r="O152" s="345"/>
      <c r="X152" s="369" t="s">
        <v>235</v>
      </c>
      <c r="Y152" s="366">
        <v>303</v>
      </c>
      <c r="Z152" s="366" t="s">
        <v>151</v>
      </c>
      <c r="AC152" s="393"/>
      <c r="AD152" s="371"/>
      <c r="AF152" s="576" t="s">
        <v>942</v>
      </c>
      <c r="AG152" s="577">
        <v>0</v>
      </c>
      <c r="AI152" s="628" t="str">
        <f t="shared" si="3"/>
        <v>42804Ε4α (ΙΑ)439Sα12</v>
      </c>
      <c r="AJ152" s="391">
        <v>42804</v>
      </c>
      <c r="AK152" s="384" t="s">
        <v>1317</v>
      </c>
      <c r="AL152" s="385">
        <v>439</v>
      </c>
      <c r="AM152" s="386" t="s">
        <v>358</v>
      </c>
      <c r="AN152" s="387" t="s">
        <v>892</v>
      </c>
      <c r="AO152" s="388" t="s">
        <v>1202</v>
      </c>
      <c r="AP152" s="387">
        <v>5</v>
      </c>
      <c r="AQ152" s="553">
        <v>2538</v>
      </c>
      <c r="AR152" s="372">
        <v>624</v>
      </c>
    </row>
    <row r="153" spans="5:44">
      <c r="E153" s="345"/>
      <c r="O153" s="345"/>
      <c r="X153" s="369" t="s">
        <v>236</v>
      </c>
      <c r="Y153" s="366">
        <v>109</v>
      </c>
      <c r="Z153" s="366" t="s">
        <v>149</v>
      </c>
      <c r="AC153" s="393"/>
      <c r="AD153" s="371"/>
      <c r="AF153" s="576" t="s">
        <v>681</v>
      </c>
      <c r="AG153" s="577">
        <v>0</v>
      </c>
      <c r="AI153" s="628" t="str">
        <f t="shared" si="3"/>
        <v>42804Ε4α (ΙΑ)439Sα14</v>
      </c>
      <c r="AJ153" s="391">
        <v>42804</v>
      </c>
      <c r="AK153" s="384" t="s">
        <v>1317</v>
      </c>
      <c r="AL153" s="385">
        <v>439</v>
      </c>
      <c r="AM153" s="386" t="s">
        <v>358</v>
      </c>
      <c r="AN153" s="388" t="s">
        <v>892</v>
      </c>
      <c r="AO153" s="388" t="s">
        <v>1203</v>
      </c>
      <c r="AP153" s="387">
        <v>6</v>
      </c>
      <c r="AQ153" s="553">
        <v>2539</v>
      </c>
      <c r="AR153" s="372">
        <v>624</v>
      </c>
    </row>
    <row r="154" spans="5:44">
      <c r="E154" s="345"/>
      <c r="O154" s="345"/>
      <c r="X154" s="369" t="s">
        <v>237</v>
      </c>
      <c r="Y154" s="366">
        <v>181</v>
      </c>
      <c r="Z154" s="366" t="s">
        <v>127</v>
      </c>
      <c r="AC154" s="393"/>
      <c r="AD154" s="371"/>
      <c r="AF154" s="576" t="s">
        <v>682</v>
      </c>
      <c r="AG154" s="577">
        <v>0</v>
      </c>
      <c r="AI154" s="628" t="str">
        <f t="shared" si="3"/>
        <v>42804Ε4α (ΙΑ)424Sα16</v>
      </c>
      <c r="AJ154" s="391">
        <v>42804</v>
      </c>
      <c r="AK154" s="384" t="s">
        <v>1317</v>
      </c>
      <c r="AL154" s="385">
        <v>424</v>
      </c>
      <c r="AM154" s="386" t="s">
        <v>191</v>
      </c>
      <c r="AN154" s="387" t="s">
        <v>892</v>
      </c>
      <c r="AO154" s="388" t="s">
        <v>1204</v>
      </c>
      <c r="AP154" s="387">
        <v>7</v>
      </c>
      <c r="AQ154" s="553">
        <v>2540</v>
      </c>
      <c r="AR154" s="372">
        <v>624</v>
      </c>
    </row>
    <row r="155" spans="5:44">
      <c r="E155" s="345"/>
      <c r="O155" s="345"/>
      <c r="X155" s="369" t="s">
        <v>238</v>
      </c>
      <c r="Y155" s="366">
        <v>229</v>
      </c>
      <c r="Z155" s="366" t="s">
        <v>143</v>
      </c>
      <c r="AC155" s="393"/>
      <c r="AD155" s="371"/>
      <c r="AF155" s="576" t="s">
        <v>683</v>
      </c>
      <c r="AG155" s="577">
        <v>0</v>
      </c>
      <c r="AI155" s="628" t="str">
        <f t="shared" si="3"/>
        <v>42804Ε4α (ΙΑ)439Sκ12</v>
      </c>
      <c r="AJ155" s="391">
        <v>42804</v>
      </c>
      <c r="AK155" s="384" t="s">
        <v>1317</v>
      </c>
      <c r="AL155" s="385">
        <v>439</v>
      </c>
      <c r="AM155" s="386" t="s">
        <v>358</v>
      </c>
      <c r="AN155" s="388" t="s">
        <v>892</v>
      </c>
      <c r="AO155" s="388" t="s">
        <v>1206</v>
      </c>
      <c r="AP155" s="387">
        <v>9</v>
      </c>
      <c r="AQ155" s="553">
        <v>2541</v>
      </c>
      <c r="AR155" s="372">
        <v>624</v>
      </c>
    </row>
    <row r="156" spans="5:44">
      <c r="E156" s="345"/>
      <c r="O156" s="345"/>
      <c r="X156" s="369" t="s">
        <v>1168</v>
      </c>
      <c r="Y156" s="366">
        <v>453</v>
      </c>
      <c r="Z156" s="366" t="s">
        <v>149</v>
      </c>
      <c r="AC156" s="393"/>
      <c r="AD156" s="371"/>
      <c r="AF156" s="576" t="s">
        <v>684</v>
      </c>
      <c r="AG156" s="577">
        <v>16</v>
      </c>
      <c r="AI156" s="628" t="str">
        <f t="shared" si="3"/>
        <v>42804Ε4α (ΙΑ)439Sκ14</v>
      </c>
      <c r="AJ156" s="391">
        <v>42804</v>
      </c>
      <c r="AK156" s="384" t="s">
        <v>1317</v>
      </c>
      <c r="AL156" s="385">
        <v>439</v>
      </c>
      <c r="AM156" s="386" t="s">
        <v>358</v>
      </c>
      <c r="AN156" s="387" t="s">
        <v>892</v>
      </c>
      <c r="AO156" s="388" t="s">
        <v>1207</v>
      </c>
      <c r="AP156" s="387">
        <v>10</v>
      </c>
      <c r="AQ156" s="553">
        <v>2542</v>
      </c>
      <c r="AR156" s="372">
        <v>624</v>
      </c>
    </row>
    <row r="157" spans="5:44">
      <c r="E157" s="345"/>
      <c r="O157" s="345"/>
      <c r="X157" s="369" t="s">
        <v>1169</v>
      </c>
      <c r="Y157" s="366">
        <v>503</v>
      </c>
      <c r="Z157" s="366" t="s">
        <v>135</v>
      </c>
      <c r="AC157" s="393"/>
      <c r="AD157" s="371"/>
      <c r="AF157" s="576" t="s">
        <v>685</v>
      </c>
      <c r="AG157" s="577">
        <v>12</v>
      </c>
      <c r="AI157" s="628" t="str">
        <f t="shared" si="3"/>
        <v>42804Ε4α (ΙΑ)424Sκ16</v>
      </c>
      <c r="AJ157" s="391">
        <v>42804</v>
      </c>
      <c r="AK157" s="384" t="s">
        <v>1317</v>
      </c>
      <c r="AL157" s="385">
        <v>424</v>
      </c>
      <c r="AM157" s="386" t="s">
        <v>191</v>
      </c>
      <c r="AN157" s="388" t="s">
        <v>892</v>
      </c>
      <c r="AO157" s="388" t="s">
        <v>1208</v>
      </c>
      <c r="AP157" s="387">
        <v>11</v>
      </c>
      <c r="AQ157" s="553">
        <v>2543</v>
      </c>
      <c r="AR157" s="372">
        <v>624</v>
      </c>
    </row>
    <row r="158" spans="5:44">
      <c r="E158" s="345"/>
      <c r="O158" s="345"/>
      <c r="X158" s="369" t="s">
        <v>1170</v>
      </c>
      <c r="Y158" s="366">
        <v>471</v>
      </c>
      <c r="Z158" s="366" t="s">
        <v>143</v>
      </c>
      <c r="AC158" s="393"/>
      <c r="AD158" s="371"/>
      <c r="AF158" s="576" t="s">
        <v>686</v>
      </c>
      <c r="AG158" s="577">
        <v>8</v>
      </c>
      <c r="AI158" s="628" t="str">
        <f t="shared" si="3"/>
        <v>42812Ε3 11η (Β)152Sα12</v>
      </c>
      <c r="AJ158" s="391">
        <v>42812</v>
      </c>
      <c r="AK158" s="384" t="s">
        <v>1318</v>
      </c>
      <c r="AL158" s="385">
        <v>152</v>
      </c>
      <c r="AM158" s="386" t="s">
        <v>303</v>
      </c>
      <c r="AN158" s="387" t="s">
        <v>892</v>
      </c>
      <c r="AO158" s="388" t="s">
        <v>1202</v>
      </c>
      <c r="AP158" s="387">
        <v>5</v>
      </c>
      <c r="AQ158" s="553">
        <v>2544</v>
      </c>
      <c r="AR158" s="372">
        <v>625</v>
      </c>
    </row>
    <row r="159" spans="5:44">
      <c r="E159" s="345"/>
      <c r="O159" s="345"/>
      <c r="X159" s="369" t="s">
        <v>1171</v>
      </c>
      <c r="Y159" s="366">
        <v>472</v>
      </c>
      <c r="Z159" s="366" t="s">
        <v>143</v>
      </c>
      <c r="AC159" s="393"/>
      <c r="AD159" s="371"/>
      <c r="AF159" s="576" t="s">
        <v>687</v>
      </c>
      <c r="AG159" s="577">
        <v>6</v>
      </c>
      <c r="AI159" s="628" t="str">
        <f t="shared" si="3"/>
        <v>42812Ε3 11η (Β)151Sα16</v>
      </c>
      <c r="AJ159" s="391">
        <v>42812</v>
      </c>
      <c r="AK159" s="384" t="s">
        <v>1318</v>
      </c>
      <c r="AL159" s="385">
        <v>151</v>
      </c>
      <c r="AM159" s="386" t="s">
        <v>296</v>
      </c>
      <c r="AN159" s="388" t="s">
        <v>892</v>
      </c>
      <c r="AO159" s="388" t="s">
        <v>1204</v>
      </c>
      <c r="AP159" s="387">
        <v>7</v>
      </c>
      <c r="AQ159" s="553">
        <v>2545</v>
      </c>
      <c r="AR159" s="372">
        <v>625</v>
      </c>
    </row>
    <row r="160" spans="5:44">
      <c r="E160" s="345"/>
      <c r="O160" s="345"/>
      <c r="X160" s="369" t="s">
        <v>239</v>
      </c>
      <c r="Y160" s="366">
        <v>211</v>
      </c>
      <c r="Z160" s="366" t="s">
        <v>125</v>
      </c>
      <c r="AC160" s="393"/>
      <c r="AD160" s="371"/>
      <c r="AF160" s="576" t="s">
        <v>688</v>
      </c>
      <c r="AG160" s="577">
        <v>4</v>
      </c>
      <c r="AI160" s="628" t="str">
        <f t="shared" si="3"/>
        <v>42812Ε3 11η (Β)152Sκ12</v>
      </c>
      <c r="AJ160" s="391">
        <v>42812</v>
      </c>
      <c r="AK160" s="384" t="s">
        <v>1318</v>
      </c>
      <c r="AL160" s="385">
        <v>152</v>
      </c>
      <c r="AM160" s="386" t="s">
        <v>303</v>
      </c>
      <c r="AN160" s="387" t="s">
        <v>892</v>
      </c>
      <c r="AO160" s="388" t="s">
        <v>1206</v>
      </c>
      <c r="AP160" s="387">
        <v>9</v>
      </c>
      <c r="AQ160" s="553">
        <v>2546</v>
      </c>
      <c r="AR160" s="372">
        <v>625</v>
      </c>
    </row>
    <row r="161" spans="5:44">
      <c r="E161" s="345"/>
      <c r="O161" s="345"/>
      <c r="X161" s="369" t="s">
        <v>240</v>
      </c>
      <c r="Y161" s="366">
        <v>379</v>
      </c>
      <c r="Z161" s="366" t="s">
        <v>120</v>
      </c>
      <c r="AC161" s="393"/>
      <c r="AD161" s="371"/>
      <c r="AF161" s="576" t="s">
        <v>689</v>
      </c>
      <c r="AG161" s="577">
        <v>0</v>
      </c>
      <c r="AI161" s="628" t="str">
        <f t="shared" si="3"/>
        <v>42812Ε3 11η (Β)151Sκ16</v>
      </c>
      <c r="AJ161" s="391">
        <v>42812</v>
      </c>
      <c r="AK161" s="384" t="s">
        <v>1318</v>
      </c>
      <c r="AL161" s="385">
        <v>151</v>
      </c>
      <c r="AM161" s="386" t="s">
        <v>296</v>
      </c>
      <c r="AN161" s="388" t="s">
        <v>892</v>
      </c>
      <c r="AO161" s="388" t="s">
        <v>1208</v>
      </c>
      <c r="AP161" s="387">
        <v>11</v>
      </c>
      <c r="AQ161" s="553">
        <v>2547</v>
      </c>
      <c r="AR161" s="372">
        <v>625</v>
      </c>
    </row>
    <row r="162" spans="5:44">
      <c r="E162" s="345"/>
      <c r="O162" s="345"/>
      <c r="X162" s="369" t="s">
        <v>1172</v>
      </c>
      <c r="Y162" s="366">
        <v>492</v>
      </c>
      <c r="Z162" s="366" t="s">
        <v>120</v>
      </c>
      <c r="AC162" s="393"/>
      <c r="AD162" s="371"/>
      <c r="AF162" s="576" t="s">
        <v>690</v>
      </c>
      <c r="AG162" s="577">
        <v>0</v>
      </c>
      <c r="AI162" s="628" t="str">
        <f t="shared" si="3"/>
        <v>42812Ε3 11η (Γ)171Sα12</v>
      </c>
      <c r="AJ162" s="391">
        <v>42812</v>
      </c>
      <c r="AK162" s="384" t="s">
        <v>1319</v>
      </c>
      <c r="AL162" s="385">
        <v>171</v>
      </c>
      <c r="AM162" s="386" t="s">
        <v>193</v>
      </c>
      <c r="AN162" s="387" t="s">
        <v>892</v>
      </c>
      <c r="AO162" s="388" t="s">
        <v>1202</v>
      </c>
      <c r="AP162" s="387">
        <v>5</v>
      </c>
      <c r="AQ162" s="553">
        <v>2548</v>
      </c>
      <c r="AR162" s="372">
        <v>626</v>
      </c>
    </row>
    <row r="163" spans="5:44">
      <c r="E163" s="345"/>
      <c r="O163" s="345"/>
      <c r="X163" s="369" t="s">
        <v>1173</v>
      </c>
      <c r="Y163" s="366">
        <v>504</v>
      </c>
      <c r="Z163" s="366" t="s">
        <v>135</v>
      </c>
      <c r="AC163" s="393"/>
      <c r="AD163" s="371"/>
      <c r="AF163" s="574" t="s">
        <v>692</v>
      </c>
      <c r="AG163" s="575">
        <v>0</v>
      </c>
      <c r="AI163" s="628" t="str">
        <f t="shared" si="3"/>
        <v>42812Ε3 11η (Γ)171Sα16</v>
      </c>
      <c r="AJ163" s="391">
        <v>42812</v>
      </c>
      <c r="AK163" s="384" t="s">
        <v>1319</v>
      </c>
      <c r="AL163" s="385">
        <v>171</v>
      </c>
      <c r="AM163" s="386" t="s">
        <v>193</v>
      </c>
      <c r="AN163" s="387" t="s">
        <v>892</v>
      </c>
      <c r="AO163" s="388" t="s">
        <v>1204</v>
      </c>
      <c r="AP163" s="387">
        <v>7</v>
      </c>
      <c r="AQ163" s="553">
        <v>2549</v>
      </c>
      <c r="AR163" s="372">
        <v>626</v>
      </c>
    </row>
    <row r="164" spans="5:44">
      <c r="E164" s="345"/>
      <c r="O164" s="345"/>
      <c r="X164" s="369" t="s">
        <v>241</v>
      </c>
      <c r="Y164" s="366">
        <v>138</v>
      </c>
      <c r="Z164" s="366" t="s">
        <v>123</v>
      </c>
      <c r="AC164" s="393"/>
      <c r="AD164" s="371"/>
      <c r="AF164" s="574" t="s">
        <v>693</v>
      </c>
      <c r="AG164" s="575">
        <v>0</v>
      </c>
      <c r="AI164" s="628" t="str">
        <f t="shared" si="3"/>
        <v>42812Ε3 11η (Γ)192Sκ12</v>
      </c>
      <c r="AJ164" s="391">
        <v>42812</v>
      </c>
      <c r="AK164" s="384" t="s">
        <v>1319</v>
      </c>
      <c r="AL164" s="385">
        <v>192</v>
      </c>
      <c r="AM164" s="386" t="s">
        <v>318</v>
      </c>
      <c r="AN164" s="388" t="s">
        <v>892</v>
      </c>
      <c r="AO164" s="388" t="s">
        <v>1206</v>
      </c>
      <c r="AP164" s="387">
        <v>9</v>
      </c>
      <c r="AQ164" s="553">
        <v>2550</v>
      </c>
      <c r="AR164" s="372">
        <v>626</v>
      </c>
    </row>
    <row r="165" spans="5:44">
      <c r="E165" s="345"/>
      <c r="O165" s="345"/>
      <c r="X165" s="369" t="s">
        <v>242</v>
      </c>
      <c r="Y165" s="366">
        <v>430</v>
      </c>
      <c r="Z165" s="366" t="s">
        <v>129</v>
      </c>
      <c r="AC165" s="393"/>
      <c r="AD165" s="371"/>
      <c r="AF165" s="574" t="s">
        <v>694</v>
      </c>
      <c r="AG165" s="575">
        <v>0</v>
      </c>
      <c r="AI165" s="628" t="str">
        <f t="shared" si="3"/>
        <v>42812Ε3 11η (Γ)192Sκ16</v>
      </c>
      <c r="AJ165" s="391">
        <v>42812</v>
      </c>
      <c r="AK165" s="384" t="s">
        <v>1319</v>
      </c>
      <c r="AL165" s="385">
        <v>192</v>
      </c>
      <c r="AM165" s="386" t="s">
        <v>318</v>
      </c>
      <c r="AN165" s="387" t="s">
        <v>892</v>
      </c>
      <c r="AO165" s="388" t="s">
        <v>1208</v>
      </c>
      <c r="AP165" s="387">
        <v>11</v>
      </c>
      <c r="AQ165" s="553">
        <v>2551</v>
      </c>
      <c r="AR165" s="372">
        <v>626</v>
      </c>
    </row>
    <row r="166" spans="5:44">
      <c r="E166" s="345"/>
      <c r="O166" s="345"/>
      <c r="X166" s="369" t="s">
        <v>243</v>
      </c>
      <c r="Y166" s="366">
        <v>232</v>
      </c>
      <c r="Z166" s="366" t="s">
        <v>143</v>
      </c>
      <c r="AC166" s="393"/>
      <c r="AD166" s="371"/>
      <c r="AF166" s="574" t="s">
        <v>696</v>
      </c>
      <c r="AG166" s="575">
        <v>0</v>
      </c>
      <c r="AI166" s="628" t="str">
        <f t="shared" si="3"/>
        <v>42812Ε3 11η (Δ)217Sα12</v>
      </c>
      <c r="AJ166" s="391">
        <v>42812</v>
      </c>
      <c r="AK166" s="384" t="s">
        <v>1320</v>
      </c>
      <c r="AL166" s="385">
        <v>217</v>
      </c>
      <c r="AM166" s="386" t="s">
        <v>284</v>
      </c>
      <c r="AN166" s="388" t="s">
        <v>892</v>
      </c>
      <c r="AO166" s="388" t="s">
        <v>1202</v>
      </c>
      <c r="AP166" s="387">
        <v>5</v>
      </c>
      <c r="AQ166" s="553">
        <v>2552</v>
      </c>
      <c r="AR166" s="372">
        <v>627</v>
      </c>
    </row>
    <row r="167" spans="5:44">
      <c r="E167" s="345"/>
      <c r="O167" s="345"/>
      <c r="X167" s="369" t="s">
        <v>244</v>
      </c>
      <c r="Y167" s="366">
        <v>345</v>
      </c>
      <c r="Z167" s="366" t="s">
        <v>138</v>
      </c>
      <c r="AC167" s="393"/>
      <c r="AD167" s="371"/>
      <c r="AF167" s="574" t="s">
        <v>697</v>
      </c>
      <c r="AG167" s="575">
        <v>0</v>
      </c>
      <c r="AI167" s="628" t="str">
        <f t="shared" si="3"/>
        <v>42812Ε3 11η (Δ)217Sα16</v>
      </c>
      <c r="AJ167" s="391">
        <v>42812</v>
      </c>
      <c r="AK167" s="384" t="s">
        <v>1320</v>
      </c>
      <c r="AL167" s="385">
        <v>217</v>
      </c>
      <c r="AM167" s="386" t="s">
        <v>284</v>
      </c>
      <c r="AN167" s="387" t="s">
        <v>892</v>
      </c>
      <c r="AO167" s="388" t="s">
        <v>1204</v>
      </c>
      <c r="AP167" s="387">
        <v>7</v>
      </c>
      <c r="AQ167" s="553">
        <v>2553</v>
      </c>
      <c r="AR167" s="372">
        <v>627</v>
      </c>
    </row>
    <row r="168" spans="5:44">
      <c r="E168" s="345"/>
      <c r="O168" s="345"/>
      <c r="X168" s="369" t="s">
        <v>245</v>
      </c>
      <c r="Y168" s="366">
        <v>346</v>
      </c>
      <c r="Z168" s="366" t="s">
        <v>138</v>
      </c>
      <c r="AC168" s="393"/>
      <c r="AD168" s="371"/>
      <c r="AF168" s="574" t="s">
        <v>691</v>
      </c>
      <c r="AG168" s="575">
        <v>0</v>
      </c>
      <c r="AI168" s="628" t="str">
        <f t="shared" si="3"/>
        <v>42812Ε3 11η (Δ)217Sκ12</v>
      </c>
      <c r="AJ168" s="391">
        <v>42812</v>
      </c>
      <c r="AK168" s="384" t="s">
        <v>1320</v>
      </c>
      <c r="AL168" s="385">
        <v>217</v>
      </c>
      <c r="AM168" s="386" t="s">
        <v>284</v>
      </c>
      <c r="AN168" s="388" t="s">
        <v>892</v>
      </c>
      <c r="AO168" s="388" t="s">
        <v>1206</v>
      </c>
      <c r="AP168" s="387">
        <v>9</v>
      </c>
      <c r="AQ168" s="553">
        <v>2554</v>
      </c>
      <c r="AR168" s="372">
        <v>627</v>
      </c>
    </row>
    <row r="169" spans="5:44">
      <c r="E169" s="345"/>
      <c r="O169" s="345"/>
      <c r="X169" s="369" t="s">
        <v>246</v>
      </c>
      <c r="Y169" s="366">
        <v>304</v>
      </c>
      <c r="Z169" s="366" t="s">
        <v>151</v>
      </c>
      <c r="AC169" s="393"/>
      <c r="AD169" s="371"/>
      <c r="AF169" s="574" t="s">
        <v>943</v>
      </c>
      <c r="AG169" s="575">
        <v>0</v>
      </c>
      <c r="AI169" s="628" t="str">
        <f t="shared" si="3"/>
        <v>42812Ε3 11η (Δ)217Sκ16</v>
      </c>
      <c r="AJ169" s="391">
        <v>42812</v>
      </c>
      <c r="AK169" s="384" t="s">
        <v>1320</v>
      </c>
      <c r="AL169" s="385">
        <v>217</v>
      </c>
      <c r="AM169" s="386" t="s">
        <v>284</v>
      </c>
      <c r="AN169" s="387" t="s">
        <v>892</v>
      </c>
      <c r="AO169" s="388" t="s">
        <v>1208</v>
      </c>
      <c r="AP169" s="387">
        <v>11</v>
      </c>
      <c r="AQ169" s="553">
        <v>2555</v>
      </c>
      <c r="AR169" s="372">
        <v>627</v>
      </c>
    </row>
    <row r="170" spans="5:44">
      <c r="E170" s="345"/>
      <c r="O170" s="345"/>
      <c r="X170" s="369" t="s">
        <v>247</v>
      </c>
      <c r="Y170" s="366">
        <v>381</v>
      </c>
      <c r="Z170" s="366" t="s">
        <v>120</v>
      </c>
      <c r="AC170" s="393"/>
      <c r="AD170" s="371"/>
      <c r="AF170" s="574" t="s">
        <v>945</v>
      </c>
      <c r="AG170" s="575">
        <v>0</v>
      </c>
      <c r="AI170" s="628" t="str">
        <f t="shared" si="3"/>
        <v>42812Ε3 11η (Ε)245Sα14</v>
      </c>
      <c r="AJ170" s="391">
        <v>42812</v>
      </c>
      <c r="AK170" s="384" t="s">
        <v>1321</v>
      </c>
      <c r="AL170" s="385">
        <v>245</v>
      </c>
      <c r="AM170" s="386" t="s">
        <v>324</v>
      </c>
      <c r="AN170" s="388" t="s">
        <v>892</v>
      </c>
      <c r="AO170" s="388" t="s">
        <v>1203</v>
      </c>
      <c r="AP170" s="387">
        <v>6</v>
      </c>
      <c r="AQ170" s="553">
        <v>2556</v>
      </c>
      <c r="AR170" s="372">
        <v>628</v>
      </c>
    </row>
    <row r="171" spans="5:44">
      <c r="E171" s="345"/>
      <c r="O171" s="345"/>
      <c r="X171" s="369" t="s">
        <v>1174</v>
      </c>
      <c r="Y171" s="366">
        <v>493</v>
      </c>
      <c r="Z171" s="366" t="s">
        <v>120</v>
      </c>
      <c r="AC171" s="393"/>
      <c r="AD171" s="371"/>
      <c r="AF171" s="574" t="s">
        <v>944</v>
      </c>
      <c r="AG171" s="575">
        <v>0</v>
      </c>
      <c r="AI171" s="628" t="str">
        <f t="shared" si="3"/>
        <v>42812Ε3 11η (Ε)245Sκ14</v>
      </c>
      <c r="AJ171" s="391">
        <v>42812</v>
      </c>
      <c r="AK171" s="384" t="s">
        <v>1321</v>
      </c>
      <c r="AL171" s="385">
        <v>245</v>
      </c>
      <c r="AM171" s="386" t="s">
        <v>324</v>
      </c>
      <c r="AN171" s="387" t="s">
        <v>892</v>
      </c>
      <c r="AO171" s="387" t="s">
        <v>1207</v>
      </c>
      <c r="AP171" s="387">
        <v>10</v>
      </c>
      <c r="AQ171" s="553">
        <v>2557</v>
      </c>
      <c r="AR171" s="372">
        <v>628</v>
      </c>
    </row>
    <row r="172" spans="5:44">
      <c r="E172" s="345"/>
      <c r="O172" s="345"/>
      <c r="X172" s="369" t="s">
        <v>1175</v>
      </c>
      <c r="Y172" s="366">
        <v>485</v>
      </c>
      <c r="Z172" s="366" t="s">
        <v>138</v>
      </c>
      <c r="AC172" s="393"/>
      <c r="AD172" s="371"/>
      <c r="AF172" s="574" t="s">
        <v>946</v>
      </c>
      <c r="AG172" s="575">
        <v>0</v>
      </c>
      <c r="AI172" s="628" t="str">
        <f t="shared" si="3"/>
        <v>42812Ε3 11η (Ζ)307Sα12</v>
      </c>
      <c r="AJ172" s="590">
        <v>42812</v>
      </c>
      <c r="AK172" s="384" t="s">
        <v>1322</v>
      </c>
      <c r="AL172" s="385">
        <v>307</v>
      </c>
      <c r="AM172" s="386" t="s">
        <v>336</v>
      </c>
      <c r="AN172" s="388" t="s">
        <v>892</v>
      </c>
      <c r="AO172" s="388" t="s">
        <v>1202</v>
      </c>
      <c r="AP172" s="387">
        <v>5</v>
      </c>
      <c r="AQ172" s="553">
        <v>2558</v>
      </c>
      <c r="AR172" s="372">
        <v>629</v>
      </c>
    </row>
    <row r="173" spans="5:44">
      <c r="E173" s="345"/>
      <c r="O173" s="345"/>
      <c r="X173" s="369" t="s">
        <v>248</v>
      </c>
      <c r="Y173" s="366">
        <v>383</v>
      </c>
      <c r="Z173" s="366" t="s">
        <v>120</v>
      </c>
      <c r="AC173" s="393"/>
      <c r="AD173" s="371"/>
      <c r="AF173" s="574" t="s">
        <v>695</v>
      </c>
      <c r="AG173" s="575">
        <v>0</v>
      </c>
      <c r="AI173" s="628" t="str">
        <f t="shared" si="3"/>
        <v>42812Ε3 11η (Ζ)307Sα16</v>
      </c>
      <c r="AJ173" s="391">
        <v>42812</v>
      </c>
      <c r="AK173" s="384" t="s">
        <v>1322</v>
      </c>
      <c r="AL173" s="385">
        <v>307</v>
      </c>
      <c r="AM173" s="386" t="s">
        <v>336</v>
      </c>
      <c r="AN173" s="387" t="s">
        <v>892</v>
      </c>
      <c r="AO173" s="387" t="s">
        <v>1204</v>
      </c>
      <c r="AP173" s="387">
        <v>7</v>
      </c>
      <c r="AQ173" s="553">
        <v>2559</v>
      </c>
      <c r="AR173" s="372">
        <v>629</v>
      </c>
    </row>
    <row r="174" spans="5:44">
      <c r="E174" s="345"/>
      <c r="O174" s="345"/>
      <c r="X174" s="369" t="s">
        <v>249</v>
      </c>
      <c r="Y174" s="366">
        <v>384</v>
      </c>
      <c r="Z174" s="366" t="s">
        <v>120</v>
      </c>
      <c r="AC174" s="393"/>
      <c r="AD174" s="371"/>
      <c r="AF174" s="574" t="s">
        <v>1092</v>
      </c>
      <c r="AG174" s="575">
        <v>0</v>
      </c>
      <c r="AI174" s="628" t="str">
        <f t="shared" si="3"/>
        <v>42812Ε3 11η (Ζ)307Sκ12</v>
      </c>
      <c r="AJ174" s="391">
        <v>42812</v>
      </c>
      <c r="AK174" s="384" t="s">
        <v>1322</v>
      </c>
      <c r="AL174" s="385">
        <v>307</v>
      </c>
      <c r="AM174" s="386" t="s">
        <v>336</v>
      </c>
      <c r="AN174" s="387" t="s">
        <v>892</v>
      </c>
      <c r="AO174" s="387" t="s">
        <v>1206</v>
      </c>
      <c r="AP174" s="387">
        <v>9</v>
      </c>
      <c r="AQ174" s="553">
        <v>2560</v>
      </c>
      <c r="AR174" s="372">
        <v>629</v>
      </c>
    </row>
    <row r="175" spans="5:44">
      <c r="E175" s="345"/>
      <c r="O175" s="345"/>
      <c r="X175" s="369" t="s">
        <v>250</v>
      </c>
      <c r="Y175" s="366">
        <v>276</v>
      </c>
      <c r="Z175" s="366" t="s">
        <v>135</v>
      </c>
      <c r="AC175" s="393"/>
      <c r="AD175" s="371"/>
      <c r="AF175" s="574" t="s">
        <v>947</v>
      </c>
      <c r="AG175" s="575">
        <v>0</v>
      </c>
      <c r="AI175" s="628" t="str">
        <f t="shared" si="3"/>
        <v>42812Ε3 11η (Ζ)307Sκ16</v>
      </c>
      <c r="AJ175" s="391">
        <v>42812</v>
      </c>
      <c r="AK175" s="384" t="s">
        <v>1322</v>
      </c>
      <c r="AL175" s="385">
        <v>307</v>
      </c>
      <c r="AM175" s="386" t="s">
        <v>336</v>
      </c>
      <c r="AN175" s="387" t="s">
        <v>892</v>
      </c>
      <c r="AO175" s="387" t="s">
        <v>1208</v>
      </c>
      <c r="AP175" s="387">
        <v>11</v>
      </c>
      <c r="AQ175" s="553">
        <v>2561</v>
      </c>
      <c r="AR175" s="372">
        <v>629</v>
      </c>
    </row>
    <row r="176" spans="5:44">
      <c r="E176" s="345"/>
      <c r="O176" s="345"/>
      <c r="X176" s="369" t="s">
        <v>251</v>
      </c>
      <c r="Y176" s="366">
        <v>139</v>
      </c>
      <c r="Z176" s="366" t="s">
        <v>123</v>
      </c>
      <c r="AC176" s="393"/>
      <c r="AD176" s="371"/>
      <c r="AF176" s="574" t="s">
        <v>698</v>
      </c>
      <c r="AG176" s="575">
        <v>0</v>
      </c>
      <c r="AI176" s="628" t="str">
        <f t="shared" si="3"/>
        <v>42812Ε3 11η (Η)333Sα12</v>
      </c>
      <c r="AJ176" s="391">
        <v>42812</v>
      </c>
      <c r="AK176" s="384" t="s">
        <v>1323</v>
      </c>
      <c r="AL176" s="385">
        <v>333</v>
      </c>
      <c r="AM176" s="386" t="s">
        <v>186</v>
      </c>
      <c r="AN176" s="387" t="s">
        <v>892</v>
      </c>
      <c r="AO176" s="387" t="s">
        <v>1202</v>
      </c>
      <c r="AP176" s="387">
        <v>5</v>
      </c>
      <c r="AQ176" s="553">
        <v>2562</v>
      </c>
      <c r="AR176" s="372">
        <v>630</v>
      </c>
    </row>
    <row r="177" spans="5:44">
      <c r="E177" s="345"/>
      <c r="O177" s="345"/>
      <c r="X177" s="369" t="s">
        <v>1176</v>
      </c>
      <c r="Y177" s="366">
        <v>473</v>
      </c>
      <c r="Z177" s="366" t="s">
        <v>143</v>
      </c>
      <c r="AC177" s="393"/>
      <c r="AD177" s="371"/>
      <c r="AF177" s="574" t="s">
        <v>699</v>
      </c>
      <c r="AG177" s="575">
        <v>0</v>
      </c>
      <c r="AI177" s="628" t="str">
        <f t="shared" si="3"/>
        <v>42812Ε3 11η (Η)333Sα14</v>
      </c>
      <c r="AJ177" s="391">
        <v>42812</v>
      </c>
      <c r="AK177" s="384" t="s">
        <v>1323</v>
      </c>
      <c r="AL177" s="385">
        <v>333</v>
      </c>
      <c r="AM177" s="386" t="s">
        <v>186</v>
      </c>
      <c r="AN177" s="387" t="s">
        <v>892</v>
      </c>
      <c r="AO177" s="387" t="s">
        <v>1203</v>
      </c>
      <c r="AP177" s="387">
        <v>6</v>
      </c>
      <c r="AQ177" s="553">
        <v>2563</v>
      </c>
      <c r="AR177" s="372">
        <v>630</v>
      </c>
    </row>
    <row r="178" spans="5:44">
      <c r="E178" s="345"/>
      <c r="O178" s="345"/>
      <c r="X178" s="369" t="s">
        <v>252</v>
      </c>
      <c r="Y178" s="366">
        <v>140</v>
      </c>
      <c r="Z178" s="366" t="s">
        <v>123</v>
      </c>
      <c r="AC178" s="393"/>
      <c r="AD178" s="371"/>
      <c r="AF178" s="574" t="s">
        <v>700</v>
      </c>
      <c r="AG178" s="575">
        <v>0</v>
      </c>
      <c r="AI178" s="628" t="str">
        <f t="shared" si="3"/>
        <v>42812Ε3 11η (Η)333Sα16</v>
      </c>
      <c r="AJ178" s="391">
        <v>42812</v>
      </c>
      <c r="AK178" s="384" t="s">
        <v>1323</v>
      </c>
      <c r="AL178" s="385">
        <v>333</v>
      </c>
      <c r="AM178" s="386" t="s">
        <v>186</v>
      </c>
      <c r="AN178" s="387" t="s">
        <v>892</v>
      </c>
      <c r="AO178" s="387" t="s">
        <v>1204</v>
      </c>
      <c r="AP178" s="387">
        <v>7</v>
      </c>
      <c r="AQ178" s="553">
        <v>2564</v>
      </c>
      <c r="AR178" s="372">
        <v>630</v>
      </c>
    </row>
    <row r="179" spans="5:44">
      <c r="E179" s="345"/>
      <c r="O179" s="345"/>
      <c r="X179" s="369" t="s">
        <v>1177</v>
      </c>
      <c r="Y179" s="366">
        <v>459</v>
      </c>
      <c r="Z179" s="366" t="s">
        <v>123</v>
      </c>
      <c r="AC179" s="393"/>
      <c r="AD179" s="371"/>
      <c r="AF179" s="574" t="s">
        <v>1093</v>
      </c>
      <c r="AG179" s="575">
        <v>0</v>
      </c>
      <c r="AI179" s="628" t="str">
        <f t="shared" si="3"/>
        <v>42812Ε3 11η (Η)333Sκ12</v>
      </c>
      <c r="AJ179" s="391">
        <v>42812</v>
      </c>
      <c r="AK179" s="384" t="s">
        <v>1323</v>
      </c>
      <c r="AL179" s="385">
        <v>333</v>
      </c>
      <c r="AM179" s="386" t="s">
        <v>186</v>
      </c>
      <c r="AN179" s="387" t="s">
        <v>892</v>
      </c>
      <c r="AO179" s="387" t="s">
        <v>1206</v>
      </c>
      <c r="AP179" s="387">
        <v>9</v>
      </c>
      <c r="AQ179" s="553">
        <v>2565</v>
      </c>
      <c r="AR179" s="372">
        <v>630</v>
      </c>
    </row>
    <row r="180" spans="5:44">
      <c r="E180" s="345"/>
      <c r="O180" s="345"/>
      <c r="X180" s="369" t="s">
        <v>1178</v>
      </c>
      <c r="Y180" s="366">
        <v>474</v>
      </c>
      <c r="Z180" s="366" t="s">
        <v>143</v>
      </c>
      <c r="AC180" s="393"/>
      <c r="AD180" s="371"/>
      <c r="AF180" s="574" t="s">
        <v>1094</v>
      </c>
      <c r="AG180" s="575">
        <v>0</v>
      </c>
      <c r="AI180" s="628" t="str">
        <f t="shared" si="3"/>
        <v>42812Ε3 11η (Η)333Sκ14</v>
      </c>
      <c r="AJ180" s="391">
        <v>42812</v>
      </c>
      <c r="AK180" s="384" t="s">
        <v>1323</v>
      </c>
      <c r="AL180" s="385">
        <v>333</v>
      </c>
      <c r="AM180" s="386" t="s">
        <v>186</v>
      </c>
      <c r="AN180" s="387" t="s">
        <v>892</v>
      </c>
      <c r="AO180" s="387" t="s">
        <v>1207</v>
      </c>
      <c r="AP180" s="387">
        <v>10</v>
      </c>
      <c r="AQ180" s="553">
        <v>2566</v>
      </c>
      <c r="AR180" s="372">
        <v>630</v>
      </c>
    </row>
    <row r="181" spans="5:44">
      <c r="E181" s="345"/>
      <c r="O181" s="345"/>
      <c r="X181" s="369" t="s">
        <v>1179</v>
      </c>
      <c r="Y181" s="366">
        <v>460</v>
      </c>
      <c r="Z181" s="366" t="s">
        <v>123</v>
      </c>
      <c r="AC181" s="393"/>
      <c r="AD181" s="371"/>
      <c r="AF181" s="574" t="s">
        <v>1095</v>
      </c>
      <c r="AG181" s="575">
        <v>0</v>
      </c>
      <c r="AI181" s="628" t="str">
        <f t="shared" si="3"/>
        <v>42812Ε3 11η (Η)333Sκ16</v>
      </c>
      <c r="AJ181" s="391">
        <v>42812</v>
      </c>
      <c r="AK181" s="384" t="s">
        <v>1323</v>
      </c>
      <c r="AL181" s="385">
        <v>333</v>
      </c>
      <c r="AM181" s="386" t="s">
        <v>186</v>
      </c>
      <c r="AN181" s="387" t="s">
        <v>892</v>
      </c>
      <c r="AO181" s="387" t="s">
        <v>1208</v>
      </c>
      <c r="AP181" s="387">
        <v>11</v>
      </c>
      <c r="AQ181" s="553">
        <v>2567</v>
      </c>
      <c r="AR181" s="372">
        <v>630</v>
      </c>
    </row>
    <row r="182" spans="5:44">
      <c r="E182" s="345"/>
      <c r="O182" s="345"/>
      <c r="X182" s="369" t="s">
        <v>253</v>
      </c>
      <c r="Y182" s="366">
        <v>143</v>
      </c>
      <c r="Z182" s="366" t="s">
        <v>123</v>
      </c>
      <c r="AC182" s="393"/>
      <c r="AD182" s="371"/>
      <c r="AF182" s="574" t="s">
        <v>1096</v>
      </c>
      <c r="AG182" s="575">
        <v>0</v>
      </c>
      <c r="AI182" s="628" t="str">
        <f t="shared" si="3"/>
        <v>42812Ε3 11η (Θ)398Sα12</v>
      </c>
      <c r="AJ182" s="590">
        <v>42812</v>
      </c>
      <c r="AK182" s="384" t="s">
        <v>1324</v>
      </c>
      <c r="AL182" s="385">
        <v>398</v>
      </c>
      <c r="AM182" s="386" t="s">
        <v>331</v>
      </c>
      <c r="AN182" s="388" t="s">
        <v>892</v>
      </c>
      <c r="AO182" s="388" t="s">
        <v>1202</v>
      </c>
      <c r="AP182" s="387">
        <v>5</v>
      </c>
      <c r="AQ182" s="553">
        <v>2568</v>
      </c>
      <c r="AR182" s="372">
        <v>631</v>
      </c>
    </row>
    <row r="183" spans="5:44">
      <c r="E183" s="345"/>
      <c r="O183" s="345"/>
      <c r="X183" s="369" t="s">
        <v>254</v>
      </c>
      <c r="Y183" s="366">
        <v>144</v>
      </c>
      <c r="Z183" s="366" t="s">
        <v>123</v>
      </c>
      <c r="AC183" s="393"/>
      <c r="AD183" s="371"/>
      <c r="AF183" s="574" t="s">
        <v>1097</v>
      </c>
      <c r="AG183" s="575">
        <v>0</v>
      </c>
      <c r="AI183" s="628" t="str">
        <f t="shared" si="3"/>
        <v>42812Ε3 11η (Θ)398Sα14</v>
      </c>
      <c r="AJ183" s="590">
        <v>42812</v>
      </c>
      <c r="AK183" s="384" t="s">
        <v>1324</v>
      </c>
      <c r="AL183" s="385">
        <v>398</v>
      </c>
      <c r="AM183" s="386" t="s">
        <v>331</v>
      </c>
      <c r="AN183" s="388" t="s">
        <v>892</v>
      </c>
      <c r="AO183" s="388" t="s">
        <v>1203</v>
      </c>
      <c r="AP183" s="387">
        <v>6</v>
      </c>
      <c r="AQ183" s="553">
        <v>2569</v>
      </c>
      <c r="AR183" s="372">
        <v>631</v>
      </c>
    </row>
    <row r="184" spans="5:44">
      <c r="E184" s="345"/>
      <c r="O184" s="345"/>
      <c r="X184" s="369" t="s">
        <v>1180</v>
      </c>
      <c r="Y184" s="366">
        <v>505</v>
      </c>
      <c r="Z184" s="366" t="s">
        <v>135</v>
      </c>
      <c r="AC184" s="393"/>
      <c r="AD184" s="371"/>
      <c r="AF184" s="574" t="s">
        <v>1098</v>
      </c>
      <c r="AG184" s="575">
        <v>0</v>
      </c>
      <c r="AI184" s="628" t="str">
        <f t="shared" si="3"/>
        <v>42812Ε3 11η (Θ)398Sα16</v>
      </c>
      <c r="AJ184" s="391">
        <v>42812</v>
      </c>
      <c r="AK184" s="384" t="s">
        <v>1324</v>
      </c>
      <c r="AL184" s="385">
        <v>398</v>
      </c>
      <c r="AM184" s="386" t="s">
        <v>331</v>
      </c>
      <c r="AN184" s="387" t="s">
        <v>892</v>
      </c>
      <c r="AO184" s="387" t="s">
        <v>1204</v>
      </c>
      <c r="AP184" s="387">
        <v>7</v>
      </c>
      <c r="AQ184" s="553">
        <v>2570</v>
      </c>
      <c r="AR184" s="372">
        <v>631</v>
      </c>
    </row>
    <row r="185" spans="5:44">
      <c r="E185" s="345"/>
      <c r="O185" s="345"/>
      <c r="X185" s="369" t="s">
        <v>255</v>
      </c>
      <c r="Y185" s="366">
        <v>278</v>
      </c>
      <c r="Z185" s="366" t="s">
        <v>135</v>
      </c>
      <c r="AC185" s="393"/>
      <c r="AD185" s="371"/>
      <c r="AF185" s="574" t="s">
        <v>1099</v>
      </c>
      <c r="AG185" s="575">
        <v>0</v>
      </c>
      <c r="AI185" s="628" t="str">
        <f t="shared" si="3"/>
        <v>42812Ε3 11η (Θ)398Sκ12</v>
      </c>
      <c r="AJ185" s="391">
        <v>42812</v>
      </c>
      <c r="AK185" s="384" t="s">
        <v>1324</v>
      </c>
      <c r="AL185" s="385">
        <v>398</v>
      </c>
      <c r="AM185" s="386" t="s">
        <v>331</v>
      </c>
      <c r="AN185" s="387" t="s">
        <v>892</v>
      </c>
      <c r="AO185" s="387" t="s">
        <v>1206</v>
      </c>
      <c r="AP185" s="387">
        <v>9</v>
      </c>
      <c r="AQ185" s="553">
        <v>2571</v>
      </c>
      <c r="AR185" s="372">
        <v>631</v>
      </c>
    </row>
    <row r="186" spans="5:44">
      <c r="X186" s="369" t="s">
        <v>1181</v>
      </c>
      <c r="Y186" s="366">
        <v>469</v>
      </c>
      <c r="Z186" s="366" t="s">
        <v>125</v>
      </c>
      <c r="AC186" s="393"/>
      <c r="AD186" s="371"/>
      <c r="AF186" s="578" t="s">
        <v>701</v>
      </c>
      <c r="AG186" s="579">
        <v>9</v>
      </c>
      <c r="AI186" s="628" t="str">
        <f t="shared" si="3"/>
        <v>42812Ε3 11η (Θ)398Sκ14</v>
      </c>
      <c r="AJ186" s="590">
        <v>42812</v>
      </c>
      <c r="AK186" s="384" t="s">
        <v>1324</v>
      </c>
      <c r="AL186" s="385">
        <v>398</v>
      </c>
      <c r="AM186" s="386" t="s">
        <v>331</v>
      </c>
      <c r="AN186" s="388" t="s">
        <v>892</v>
      </c>
      <c r="AO186" s="388" t="s">
        <v>1207</v>
      </c>
      <c r="AP186" s="387">
        <v>10</v>
      </c>
      <c r="AQ186" s="553">
        <v>2572</v>
      </c>
      <c r="AR186" s="372">
        <v>631</v>
      </c>
    </row>
    <row r="187" spans="5:44">
      <c r="X187" s="369" t="s">
        <v>256</v>
      </c>
      <c r="Y187" s="366">
        <v>305</v>
      </c>
      <c r="Z187" s="366" t="s">
        <v>151</v>
      </c>
      <c r="AC187" s="393"/>
      <c r="AD187" s="371"/>
      <c r="AF187" s="578" t="s">
        <v>702</v>
      </c>
      <c r="AG187" s="579">
        <v>7.5</v>
      </c>
      <c r="AI187" s="628" t="str">
        <f t="shared" si="3"/>
        <v>42812Ε3 11η (Θ)398Sκ16</v>
      </c>
      <c r="AJ187" s="590">
        <v>42812</v>
      </c>
      <c r="AK187" s="384" t="s">
        <v>1324</v>
      </c>
      <c r="AL187" s="385">
        <v>398</v>
      </c>
      <c r="AM187" s="386" t="s">
        <v>331</v>
      </c>
      <c r="AN187" s="388" t="s">
        <v>892</v>
      </c>
      <c r="AO187" s="388" t="s">
        <v>1208</v>
      </c>
      <c r="AP187" s="387">
        <v>11</v>
      </c>
      <c r="AQ187" s="553">
        <v>2573</v>
      </c>
      <c r="AR187" s="372">
        <v>631</v>
      </c>
    </row>
    <row r="188" spans="5:44">
      <c r="X188" s="369" t="s">
        <v>1182</v>
      </c>
      <c r="Y188" s="366">
        <v>446</v>
      </c>
      <c r="Z188" s="366" t="s">
        <v>129</v>
      </c>
      <c r="AC188" s="393"/>
      <c r="AD188" s="371"/>
      <c r="AF188" s="578" t="s">
        <v>703</v>
      </c>
      <c r="AG188" s="579">
        <v>4.5</v>
      </c>
      <c r="AI188" s="628" t="str">
        <f t="shared" si="3"/>
        <v>42812Ε3 11η (ΙΑ)423Sα12</v>
      </c>
      <c r="AJ188" s="590">
        <v>42812</v>
      </c>
      <c r="AK188" s="384" t="s">
        <v>1325</v>
      </c>
      <c r="AL188" s="385">
        <v>423</v>
      </c>
      <c r="AM188" s="386" t="s">
        <v>188</v>
      </c>
      <c r="AN188" s="388" t="s">
        <v>892</v>
      </c>
      <c r="AO188" s="388" t="s">
        <v>1202</v>
      </c>
      <c r="AP188" s="387">
        <v>5</v>
      </c>
      <c r="AQ188" s="553">
        <v>2574</v>
      </c>
      <c r="AR188" s="372">
        <v>632</v>
      </c>
    </row>
    <row r="189" spans="5:44">
      <c r="X189" s="369" t="s">
        <v>257</v>
      </c>
      <c r="Y189" s="366">
        <v>213</v>
      </c>
      <c r="Z189" s="366" t="s">
        <v>125</v>
      </c>
      <c r="AC189" s="393"/>
      <c r="AD189" s="371"/>
      <c r="AF189" s="578" t="s">
        <v>704</v>
      </c>
      <c r="AG189" s="579">
        <v>3</v>
      </c>
      <c r="AI189" s="628" t="str">
        <f t="shared" si="3"/>
        <v>42812Ε3 11η (ΙΑ)423Sα14</v>
      </c>
      <c r="AJ189" s="590">
        <v>42812</v>
      </c>
      <c r="AK189" s="384" t="s">
        <v>1325</v>
      </c>
      <c r="AL189" s="385">
        <v>423</v>
      </c>
      <c r="AM189" s="386" t="s">
        <v>188</v>
      </c>
      <c r="AN189" s="388" t="s">
        <v>892</v>
      </c>
      <c r="AO189" s="388" t="s">
        <v>1203</v>
      </c>
      <c r="AP189" s="387">
        <v>6</v>
      </c>
      <c r="AQ189" s="553">
        <v>2575</v>
      </c>
      <c r="AR189" s="372">
        <v>632</v>
      </c>
    </row>
    <row r="190" spans="5:44">
      <c r="X190" s="369" t="s">
        <v>258</v>
      </c>
      <c r="Y190" s="366">
        <v>235</v>
      </c>
      <c r="Z190" s="366" t="s">
        <v>143</v>
      </c>
      <c r="AC190" s="393"/>
      <c r="AD190" s="371"/>
      <c r="AF190" s="578" t="s">
        <v>705</v>
      </c>
      <c r="AG190" s="579">
        <v>2.4</v>
      </c>
      <c r="AI190" s="628" t="str">
        <f t="shared" si="3"/>
        <v>42812Ε3 11η (ΙΑ)423Sα16</v>
      </c>
      <c r="AJ190" s="590">
        <v>42812</v>
      </c>
      <c r="AK190" s="384" t="s">
        <v>1325</v>
      </c>
      <c r="AL190" s="385">
        <v>423</v>
      </c>
      <c r="AM190" s="386" t="s">
        <v>188</v>
      </c>
      <c r="AN190" s="388" t="s">
        <v>892</v>
      </c>
      <c r="AO190" s="388" t="s">
        <v>1204</v>
      </c>
      <c r="AP190" s="387">
        <v>7</v>
      </c>
      <c r="AQ190" s="553">
        <v>2576</v>
      </c>
      <c r="AR190" s="372">
        <v>632</v>
      </c>
    </row>
    <row r="191" spans="5:44">
      <c r="X191" s="369" t="s">
        <v>259</v>
      </c>
      <c r="Y191" s="366">
        <v>214</v>
      </c>
      <c r="Z191" s="366" t="s">
        <v>125</v>
      </c>
      <c r="AC191" s="393"/>
      <c r="AD191" s="371"/>
      <c r="AF191" s="578" t="s">
        <v>706</v>
      </c>
      <c r="AG191" s="579">
        <v>1.5</v>
      </c>
      <c r="AI191" s="628" t="str">
        <f t="shared" si="3"/>
        <v>42812Ε3 11η (ΙΑ)423Sκ12</v>
      </c>
      <c r="AJ191" s="391">
        <v>42812</v>
      </c>
      <c r="AK191" s="384" t="s">
        <v>1325</v>
      </c>
      <c r="AL191" s="385">
        <v>423</v>
      </c>
      <c r="AM191" s="386" t="s">
        <v>188</v>
      </c>
      <c r="AN191" s="387" t="s">
        <v>892</v>
      </c>
      <c r="AO191" s="388" t="s">
        <v>1206</v>
      </c>
      <c r="AP191" s="387">
        <v>9</v>
      </c>
      <c r="AQ191" s="553">
        <v>2577</v>
      </c>
      <c r="AR191" s="372">
        <v>632</v>
      </c>
    </row>
    <row r="192" spans="5:44">
      <c r="X192" s="369" t="s">
        <v>260</v>
      </c>
      <c r="Y192" s="366">
        <v>215</v>
      </c>
      <c r="Z192" s="366" t="s">
        <v>125</v>
      </c>
      <c r="AC192" s="393"/>
      <c r="AD192" s="371"/>
      <c r="AF192" s="578" t="s">
        <v>707</v>
      </c>
      <c r="AG192" s="579">
        <v>0.5</v>
      </c>
      <c r="AI192" s="628" t="str">
        <f t="shared" si="3"/>
        <v>42812Ε3 11η (ΙΑ)423Sκ14</v>
      </c>
      <c r="AJ192" s="391">
        <v>42812</v>
      </c>
      <c r="AK192" s="384" t="s">
        <v>1325</v>
      </c>
      <c r="AL192" s="385">
        <v>423</v>
      </c>
      <c r="AM192" s="386" t="s">
        <v>188</v>
      </c>
      <c r="AN192" s="388" t="s">
        <v>892</v>
      </c>
      <c r="AO192" s="388" t="s">
        <v>1207</v>
      </c>
      <c r="AP192" s="387">
        <v>10</v>
      </c>
      <c r="AQ192" s="553">
        <v>2578</v>
      </c>
      <c r="AR192" s="372">
        <v>632</v>
      </c>
    </row>
    <row r="193" spans="24:44">
      <c r="X193" s="369" t="s">
        <v>261</v>
      </c>
      <c r="Y193" s="366">
        <v>279</v>
      </c>
      <c r="Z193" s="366" t="s">
        <v>135</v>
      </c>
      <c r="AC193" s="393"/>
      <c r="AD193" s="371"/>
      <c r="AF193" s="578" t="s">
        <v>1100</v>
      </c>
      <c r="AG193" s="579">
        <v>0</v>
      </c>
      <c r="AI193" s="628" t="str">
        <f t="shared" si="3"/>
        <v>42812Ε3 11η (ΙΑ)423Sκ16</v>
      </c>
      <c r="AJ193" s="391">
        <v>42812</v>
      </c>
      <c r="AK193" s="384" t="s">
        <v>1325</v>
      </c>
      <c r="AL193" s="385">
        <v>423</v>
      </c>
      <c r="AM193" s="386" t="s">
        <v>188</v>
      </c>
      <c r="AN193" s="387" t="s">
        <v>892</v>
      </c>
      <c r="AO193" s="388" t="s">
        <v>1208</v>
      </c>
      <c r="AP193" s="387">
        <v>11</v>
      </c>
      <c r="AQ193" s="553">
        <v>2579</v>
      </c>
      <c r="AR193" s="372">
        <v>632</v>
      </c>
    </row>
    <row r="194" spans="24:44">
      <c r="X194" s="369" t="s">
        <v>262</v>
      </c>
      <c r="Y194" s="366">
        <v>182</v>
      </c>
      <c r="Z194" s="366" t="s">
        <v>127</v>
      </c>
      <c r="AC194" s="393"/>
      <c r="AD194" s="371"/>
      <c r="AF194" s="578" t="s">
        <v>948</v>
      </c>
      <c r="AG194" s="579">
        <v>0</v>
      </c>
      <c r="AI194" s="628" t="str">
        <f t="shared" si="3"/>
        <v>42812Ε3 11η (ΣΤ)285Sα12</v>
      </c>
      <c r="AJ194" s="391">
        <v>42812</v>
      </c>
      <c r="AK194" s="384" t="s">
        <v>1326</v>
      </c>
      <c r="AL194" s="385">
        <v>285</v>
      </c>
      <c r="AM194" s="386" t="s">
        <v>304</v>
      </c>
      <c r="AN194" s="388" t="s">
        <v>892</v>
      </c>
      <c r="AO194" s="388" t="s">
        <v>1202</v>
      </c>
      <c r="AP194" s="387">
        <v>5</v>
      </c>
      <c r="AQ194" s="553">
        <v>2580</v>
      </c>
      <c r="AR194" s="372">
        <v>633</v>
      </c>
    </row>
    <row r="195" spans="24:44">
      <c r="X195" s="369" t="s">
        <v>1183</v>
      </c>
      <c r="Y195" s="366">
        <v>454</v>
      </c>
      <c r="Z195" s="366" t="s">
        <v>149</v>
      </c>
      <c r="AC195" s="393"/>
      <c r="AD195" s="371"/>
      <c r="AF195" s="578" t="s">
        <v>949</v>
      </c>
      <c r="AG195" s="579">
        <v>0</v>
      </c>
      <c r="AI195" s="628" t="str">
        <f t="shared" ref="AI195:AI258" si="4">AJ195&amp;AK195&amp;AL195&amp;AN195&amp;AO195</f>
        <v>42812Ε3 11η (ΣΤ)285Sα16</v>
      </c>
      <c r="AJ195" s="391">
        <v>42812</v>
      </c>
      <c r="AK195" s="384" t="s">
        <v>1326</v>
      </c>
      <c r="AL195" s="385">
        <v>285</v>
      </c>
      <c r="AM195" s="386" t="s">
        <v>304</v>
      </c>
      <c r="AN195" s="387" t="s">
        <v>892</v>
      </c>
      <c r="AO195" s="387" t="s">
        <v>1204</v>
      </c>
      <c r="AP195" s="387">
        <v>7</v>
      </c>
      <c r="AQ195" s="553">
        <v>2581</v>
      </c>
      <c r="AR195" s="372">
        <v>633</v>
      </c>
    </row>
    <row r="196" spans="24:44">
      <c r="X196" s="369" t="s">
        <v>263</v>
      </c>
      <c r="Y196" s="366">
        <v>236</v>
      </c>
      <c r="Z196" s="366" t="s">
        <v>143</v>
      </c>
      <c r="AC196" s="393"/>
      <c r="AD196" s="371"/>
      <c r="AF196" s="578" t="s">
        <v>950</v>
      </c>
      <c r="AG196" s="579">
        <v>0</v>
      </c>
      <c r="AI196" s="628" t="str">
        <f t="shared" si="4"/>
        <v>42812Ε3 11η (ΣΤ)285Sκ12</v>
      </c>
      <c r="AJ196" s="391">
        <v>42812</v>
      </c>
      <c r="AK196" s="384" t="s">
        <v>1326</v>
      </c>
      <c r="AL196" s="385">
        <v>285</v>
      </c>
      <c r="AM196" s="386" t="s">
        <v>304</v>
      </c>
      <c r="AN196" s="388" t="s">
        <v>892</v>
      </c>
      <c r="AO196" s="388" t="s">
        <v>1206</v>
      </c>
      <c r="AP196" s="387">
        <v>9</v>
      </c>
      <c r="AQ196" s="553">
        <v>2582</v>
      </c>
      <c r="AR196" s="372">
        <v>633</v>
      </c>
    </row>
    <row r="197" spans="24:44">
      <c r="X197" s="369" t="s">
        <v>563</v>
      </c>
      <c r="Y197" s="366">
        <v>145</v>
      </c>
      <c r="Z197" s="366" t="s">
        <v>123</v>
      </c>
      <c r="AC197" s="393"/>
      <c r="AD197" s="371"/>
      <c r="AF197" s="578" t="s">
        <v>951</v>
      </c>
      <c r="AG197" s="579">
        <v>0</v>
      </c>
      <c r="AI197" s="628" t="str">
        <f t="shared" si="4"/>
        <v>42812Ε3 11η (ΣΤ)285Sκ16</v>
      </c>
      <c r="AJ197" s="391">
        <v>42812</v>
      </c>
      <c r="AK197" s="384" t="s">
        <v>1326</v>
      </c>
      <c r="AL197" s="385">
        <v>285</v>
      </c>
      <c r="AM197" s="386" t="s">
        <v>304</v>
      </c>
      <c r="AN197" s="387" t="s">
        <v>892</v>
      </c>
      <c r="AO197" s="387" t="s">
        <v>1208</v>
      </c>
      <c r="AP197" s="387">
        <v>11</v>
      </c>
      <c r="AQ197" s="553">
        <v>2583</v>
      </c>
      <c r="AR197" s="372">
        <v>633</v>
      </c>
    </row>
    <row r="198" spans="24:44">
      <c r="X198" s="369" t="s">
        <v>264</v>
      </c>
      <c r="Y198" s="366">
        <v>146</v>
      </c>
      <c r="Z198" s="366" t="s">
        <v>123</v>
      </c>
      <c r="AC198" s="393"/>
      <c r="AD198" s="371"/>
      <c r="AF198" s="578" t="s">
        <v>708</v>
      </c>
      <c r="AG198" s="579">
        <v>0</v>
      </c>
      <c r="AI198" s="628" t="str">
        <f t="shared" si="4"/>
        <v>42814TE (TEL AVIV)15Sα14</v>
      </c>
      <c r="AJ198" s="391">
        <v>42814</v>
      </c>
      <c r="AK198" s="384" t="s">
        <v>1327</v>
      </c>
      <c r="AL198" s="385">
        <v>15</v>
      </c>
      <c r="AM198" s="386" t="s">
        <v>1280</v>
      </c>
      <c r="AN198" s="388" t="s">
        <v>892</v>
      </c>
      <c r="AO198" s="388" t="s">
        <v>1203</v>
      </c>
      <c r="AP198" s="387">
        <v>6</v>
      </c>
      <c r="AQ198" s="553">
        <v>2584</v>
      </c>
      <c r="AR198" s="372">
        <v>634</v>
      </c>
    </row>
    <row r="199" spans="24:44">
      <c r="X199" s="369" t="s">
        <v>265</v>
      </c>
      <c r="Y199" s="366">
        <v>147</v>
      </c>
      <c r="Z199" s="366" t="s">
        <v>123</v>
      </c>
      <c r="AC199" s="393"/>
      <c r="AD199" s="371"/>
      <c r="AF199" s="578" t="s">
        <v>709</v>
      </c>
      <c r="AG199" s="579">
        <v>0</v>
      </c>
      <c r="AI199" s="628" t="str">
        <f t="shared" si="4"/>
        <v>42814TE (TEL AVIV)15Dα14</v>
      </c>
      <c r="AJ199" s="391">
        <v>42814</v>
      </c>
      <c r="AK199" s="384" t="s">
        <v>1327</v>
      </c>
      <c r="AL199" s="385">
        <v>15</v>
      </c>
      <c r="AM199" s="386" t="s">
        <v>1280</v>
      </c>
      <c r="AN199" s="387" t="s">
        <v>893</v>
      </c>
      <c r="AO199" s="388" t="s">
        <v>1203</v>
      </c>
      <c r="AP199" s="387">
        <v>14</v>
      </c>
      <c r="AQ199" s="553">
        <v>2585</v>
      </c>
      <c r="AR199" s="372">
        <v>634</v>
      </c>
    </row>
    <row r="200" spans="24:44">
      <c r="X200" s="369" t="s">
        <v>1184</v>
      </c>
      <c r="Y200" s="366">
        <v>494</v>
      </c>
      <c r="Z200" s="366" t="s">
        <v>120</v>
      </c>
      <c r="AC200" s="393"/>
      <c r="AD200" s="371"/>
      <c r="AF200" s="578" t="s">
        <v>710</v>
      </c>
      <c r="AG200" s="579">
        <v>0</v>
      </c>
      <c r="AI200" s="628" t="str">
        <f t="shared" si="4"/>
        <v>42818Ε2β (Α)112Sα12</v>
      </c>
      <c r="AJ200" s="391">
        <v>42818</v>
      </c>
      <c r="AK200" s="384" t="s">
        <v>1328</v>
      </c>
      <c r="AL200" s="385">
        <v>112</v>
      </c>
      <c r="AM200" s="386" t="s">
        <v>278</v>
      </c>
      <c r="AN200" s="388" t="s">
        <v>892</v>
      </c>
      <c r="AO200" s="388" t="s">
        <v>1202</v>
      </c>
      <c r="AP200" s="387">
        <v>5</v>
      </c>
      <c r="AQ200" s="553">
        <v>2586</v>
      </c>
      <c r="AR200" s="372">
        <v>635</v>
      </c>
    </row>
    <row r="201" spans="24:44">
      <c r="X201" s="369" t="s">
        <v>266</v>
      </c>
      <c r="Y201" s="366">
        <v>280</v>
      </c>
      <c r="Z201" s="366" t="s">
        <v>135</v>
      </c>
      <c r="AC201" s="393"/>
      <c r="AD201" s="371"/>
      <c r="AF201" s="578" t="s">
        <v>711</v>
      </c>
      <c r="AG201" s="579">
        <v>18</v>
      </c>
      <c r="AI201" s="628" t="str">
        <f t="shared" si="4"/>
        <v>42818Ε2β (Α)112Dα12</v>
      </c>
      <c r="AJ201" s="391">
        <v>42818</v>
      </c>
      <c r="AK201" s="384" t="s">
        <v>1328</v>
      </c>
      <c r="AL201" s="385">
        <v>112</v>
      </c>
      <c r="AM201" s="386" t="s">
        <v>278</v>
      </c>
      <c r="AN201" s="387" t="s">
        <v>893</v>
      </c>
      <c r="AO201" s="388" t="s">
        <v>1202</v>
      </c>
      <c r="AP201" s="387">
        <v>13</v>
      </c>
      <c r="AQ201" s="553">
        <v>2587</v>
      </c>
      <c r="AR201" s="372">
        <v>635</v>
      </c>
    </row>
    <row r="202" spans="24:44">
      <c r="X202" s="369" t="s">
        <v>267</v>
      </c>
      <c r="Y202" s="366">
        <v>148</v>
      </c>
      <c r="Z202" s="366" t="s">
        <v>123</v>
      </c>
      <c r="AC202" s="393"/>
      <c r="AD202" s="371"/>
      <c r="AF202" s="578" t="s">
        <v>712</v>
      </c>
      <c r="AG202" s="579">
        <v>15</v>
      </c>
      <c r="AI202" s="628" t="str">
        <f t="shared" si="4"/>
        <v>42818Ε2β (Α)115Sα14</v>
      </c>
      <c r="AJ202" s="391">
        <v>42818</v>
      </c>
      <c r="AK202" s="384" t="s">
        <v>1328</v>
      </c>
      <c r="AL202" s="385">
        <v>115</v>
      </c>
      <c r="AM202" s="386" t="s">
        <v>325</v>
      </c>
      <c r="AN202" s="388" t="s">
        <v>892</v>
      </c>
      <c r="AO202" s="388" t="s">
        <v>1203</v>
      </c>
      <c r="AP202" s="387">
        <v>6</v>
      </c>
      <c r="AQ202" s="553">
        <v>2588</v>
      </c>
      <c r="AR202" s="372">
        <v>635</v>
      </c>
    </row>
    <row r="203" spans="24:44">
      <c r="X203" s="369" t="s">
        <v>268</v>
      </c>
      <c r="Y203" s="366">
        <v>432</v>
      </c>
      <c r="Z203" s="366" t="s">
        <v>129</v>
      </c>
      <c r="AC203" s="393"/>
      <c r="AD203" s="371"/>
      <c r="AF203" s="578" t="s">
        <v>713</v>
      </c>
      <c r="AG203" s="579">
        <v>9</v>
      </c>
      <c r="AI203" s="628" t="str">
        <f t="shared" si="4"/>
        <v>42818Ε2β (Α)115Dα14</v>
      </c>
      <c r="AJ203" s="391">
        <v>42818</v>
      </c>
      <c r="AK203" s="384" t="s">
        <v>1328</v>
      </c>
      <c r="AL203" s="385">
        <v>115</v>
      </c>
      <c r="AM203" s="386" t="s">
        <v>325</v>
      </c>
      <c r="AN203" s="387" t="s">
        <v>893</v>
      </c>
      <c r="AO203" s="388" t="s">
        <v>1203</v>
      </c>
      <c r="AP203" s="387">
        <v>14</v>
      </c>
      <c r="AQ203" s="553">
        <v>2589</v>
      </c>
      <c r="AR203" s="372">
        <v>635</v>
      </c>
    </row>
    <row r="204" spans="24:44">
      <c r="X204" s="369" t="s">
        <v>269</v>
      </c>
      <c r="Y204" s="366">
        <v>183</v>
      </c>
      <c r="Z204" s="366" t="s">
        <v>127</v>
      </c>
      <c r="AC204" s="393"/>
      <c r="AD204" s="371"/>
      <c r="AF204" s="578" t="s">
        <v>714</v>
      </c>
      <c r="AG204" s="579">
        <v>6</v>
      </c>
      <c r="AI204" s="628" t="str">
        <f t="shared" si="4"/>
        <v>42818Ε2β (Α)107Sα16</v>
      </c>
      <c r="AJ204" s="391">
        <v>42818</v>
      </c>
      <c r="AK204" s="384" t="s">
        <v>1328</v>
      </c>
      <c r="AL204" s="385">
        <v>107</v>
      </c>
      <c r="AM204" s="386" t="s">
        <v>196</v>
      </c>
      <c r="AN204" s="388" t="s">
        <v>892</v>
      </c>
      <c r="AO204" s="388" t="s">
        <v>1204</v>
      </c>
      <c r="AP204" s="387">
        <v>7</v>
      </c>
      <c r="AQ204" s="553">
        <v>2590</v>
      </c>
      <c r="AR204" s="372">
        <v>635</v>
      </c>
    </row>
    <row r="205" spans="24:44">
      <c r="X205" s="369" t="s">
        <v>1185</v>
      </c>
      <c r="Y205" s="366">
        <v>451</v>
      </c>
      <c r="Z205" s="366" t="s">
        <v>138</v>
      </c>
      <c r="AC205" s="393"/>
      <c r="AD205" s="371"/>
      <c r="AF205" s="578" t="s">
        <v>715</v>
      </c>
      <c r="AG205" s="579">
        <v>4.5</v>
      </c>
      <c r="AI205" s="628" t="str">
        <f t="shared" si="4"/>
        <v>42818Ε2β (Α)107Dα16</v>
      </c>
      <c r="AJ205" s="391">
        <v>42818</v>
      </c>
      <c r="AK205" s="384" t="s">
        <v>1328</v>
      </c>
      <c r="AL205" s="385">
        <v>107</v>
      </c>
      <c r="AM205" s="386" t="s">
        <v>196</v>
      </c>
      <c r="AN205" s="387" t="s">
        <v>893</v>
      </c>
      <c r="AO205" s="387" t="s">
        <v>1204</v>
      </c>
      <c r="AP205" s="387">
        <v>15</v>
      </c>
      <c r="AQ205" s="553">
        <v>2591</v>
      </c>
      <c r="AR205" s="372">
        <v>635</v>
      </c>
    </row>
    <row r="206" spans="24:44">
      <c r="X206" s="369" t="s">
        <v>270</v>
      </c>
      <c r="Y206" s="366">
        <v>386</v>
      </c>
      <c r="Z206" s="366" t="s">
        <v>120</v>
      </c>
      <c r="AC206" s="393"/>
      <c r="AD206" s="371"/>
      <c r="AF206" s="578" t="s">
        <v>716</v>
      </c>
      <c r="AG206" s="579">
        <v>3</v>
      </c>
      <c r="AI206" s="628" t="str">
        <f t="shared" si="4"/>
        <v>42818Ε2β (Α)112Sκ12</v>
      </c>
      <c r="AJ206" s="590">
        <v>42818</v>
      </c>
      <c r="AK206" s="384" t="s">
        <v>1328</v>
      </c>
      <c r="AL206" s="385">
        <v>112</v>
      </c>
      <c r="AM206" s="386" t="s">
        <v>278</v>
      </c>
      <c r="AN206" s="387" t="s">
        <v>892</v>
      </c>
      <c r="AO206" s="388" t="s">
        <v>1206</v>
      </c>
      <c r="AP206" s="387">
        <v>9</v>
      </c>
      <c r="AQ206" s="553">
        <v>2592</v>
      </c>
      <c r="AR206" s="372">
        <v>635</v>
      </c>
    </row>
    <row r="207" spans="24:44">
      <c r="X207" s="369" t="s">
        <v>271</v>
      </c>
      <c r="Y207" s="366">
        <v>348</v>
      </c>
      <c r="Z207" s="366" t="s">
        <v>138</v>
      </c>
      <c r="AC207" s="393"/>
      <c r="AD207" s="371"/>
      <c r="AF207" s="578" t="s">
        <v>717</v>
      </c>
      <c r="AG207" s="579">
        <v>1</v>
      </c>
      <c r="AI207" s="628" t="str">
        <f t="shared" si="4"/>
        <v>42818Ε2β (Α)112Dκ12</v>
      </c>
      <c r="AJ207" s="391">
        <v>42818</v>
      </c>
      <c r="AK207" s="384" t="s">
        <v>1328</v>
      </c>
      <c r="AL207" s="385">
        <v>112</v>
      </c>
      <c r="AM207" s="386" t="s">
        <v>278</v>
      </c>
      <c r="AN207" s="387" t="s">
        <v>893</v>
      </c>
      <c r="AO207" s="387" t="s">
        <v>1206</v>
      </c>
      <c r="AP207" s="387">
        <v>17</v>
      </c>
      <c r="AQ207" s="553">
        <v>2593</v>
      </c>
      <c r="AR207" s="372">
        <v>635</v>
      </c>
    </row>
    <row r="208" spans="24:44">
      <c r="X208" s="369" t="s">
        <v>272</v>
      </c>
      <c r="Y208" s="366">
        <v>387</v>
      </c>
      <c r="Z208" s="366" t="s">
        <v>120</v>
      </c>
      <c r="AC208" s="393"/>
      <c r="AD208" s="371"/>
      <c r="AF208" s="578" t="s">
        <v>1101</v>
      </c>
      <c r="AG208" s="579">
        <v>0</v>
      </c>
      <c r="AI208" s="628" t="str">
        <f t="shared" si="4"/>
        <v>42818Ε2β (Α)115Sκ14</v>
      </c>
      <c r="AJ208" s="391">
        <v>42818</v>
      </c>
      <c r="AK208" s="384" t="s">
        <v>1328</v>
      </c>
      <c r="AL208" s="385">
        <v>115</v>
      </c>
      <c r="AM208" s="386" t="s">
        <v>325</v>
      </c>
      <c r="AN208" s="387" t="s">
        <v>892</v>
      </c>
      <c r="AO208" s="387" t="s">
        <v>1207</v>
      </c>
      <c r="AP208" s="387">
        <v>10</v>
      </c>
      <c r="AQ208" s="553">
        <v>2594</v>
      </c>
      <c r="AR208" s="372">
        <v>635</v>
      </c>
    </row>
    <row r="209" spans="24:44">
      <c r="X209" s="369" t="s">
        <v>273</v>
      </c>
      <c r="Y209" s="366">
        <v>216</v>
      </c>
      <c r="Z209" s="366" t="s">
        <v>125</v>
      </c>
      <c r="AC209" s="393"/>
      <c r="AD209" s="371"/>
      <c r="AF209" s="578" t="s">
        <v>952</v>
      </c>
      <c r="AG209" s="579">
        <v>0</v>
      </c>
      <c r="AI209" s="628" t="str">
        <f t="shared" si="4"/>
        <v>42818Ε2β (Α)107Sκ16</v>
      </c>
      <c r="AJ209" s="391">
        <v>42818</v>
      </c>
      <c r="AK209" s="384" t="s">
        <v>1328</v>
      </c>
      <c r="AL209" s="385">
        <v>107</v>
      </c>
      <c r="AM209" s="386" t="s">
        <v>196</v>
      </c>
      <c r="AN209" s="387" t="s">
        <v>892</v>
      </c>
      <c r="AO209" s="387" t="s">
        <v>1208</v>
      </c>
      <c r="AP209" s="387">
        <v>11</v>
      </c>
      <c r="AQ209" s="553">
        <v>2595</v>
      </c>
      <c r="AR209" s="372">
        <v>635</v>
      </c>
    </row>
    <row r="210" spans="24:44">
      <c r="X210" s="369" t="s">
        <v>274</v>
      </c>
      <c r="Y210" s="366">
        <v>349</v>
      </c>
      <c r="Z210" s="366" t="s">
        <v>138</v>
      </c>
      <c r="AC210" s="393"/>
      <c r="AD210" s="371"/>
      <c r="AF210" s="578" t="s">
        <v>953</v>
      </c>
      <c r="AG210" s="579">
        <v>0</v>
      </c>
      <c r="AI210" s="628" t="str">
        <f t="shared" si="4"/>
        <v>42818Ε2β (Α)107Dκ16</v>
      </c>
      <c r="AJ210" s="391">
        <v>42818</v>
      </c>
      <c r="AK210" s="384" t="s">
        <v>1328</v>
      </c>
      <c r="AL210" s="385">
        <v>107</v>
      </c>
      <c r="AM210" s="386" t="s">
        <v>196</v>
      </c>
      <c r="AN210" s="387" t="s">
        <v>893</v>
      </c>
      <c r="AO210" s="387" t="s">
        <v>1208</v>
      </c>
      <c r="AP210" s="387">
        <v>19</v>
      </c>
      <c r="AQ210" s="553">
        <v>2596</v>
      </c>
      <c r="AR210" s="372">
        <v>635</v>
      </c>
    </row>
    <row r="211" spans="24:44">
      <c r="X211" s="369" t="s">
        <v>275</v>
      </c>
      <c r="Y211" s="366">
        <v>350</v>
      </c>
      <c r="Z211" s="366" t="s">
        <v>138</v>
      </c>
      <c r="AC211" s="393"/>
      <c r="AD211" s="371"/>
      <c r="AF211" s="578" t="s">
        <v>954</v>
      </c>
      <c r="AG211" s="579">
        <v>0</v>
      </c>
      <c r="AI211" s="628" t="str">
        <f t="shared" si="4"/>
        <v>42818Ε2β (Δ)219Sα12</v>
      </c>
      <c r="AJ211" s="391">
        <v>42818</v>
      </c>
      <c r="AK211" s="384" t="s">
        <v>1329</v>
      </c>
      <c r="AL211" s="385">
        <v>219</v>
      </c>
      <c r="AM211" s="386" t="s">
        <v>299</v>
      </c>
      <c r="AN211" s="387" t="s">
        <v>892</v>
      </c>
      <c r="AO211" s="387" t="s">
        <v>1202</v>
      </c>
      <c r="AP211" s="387">
        <v>5</v>
      </c>
      <c r="AQ211" s="553">
        <v>2597</v>
      </c>
      <c r="AR211" s="372">
        <v>636</v>
      </c>
    </row>
    <row r="212" spans="24:44">
      <c r="X212" s="369" t="s">
        <v>276</v>
      </c>
      <c r="Y212" s="366">
        <v>282</v>
      </c>
      <c r="Z212" s="366" t="s">
        <v>135</v>
      </c>
      <c r="AC212" s="393"/>
      <c r="AD212" s="371"/>
      <c r="AF212" s="578" t="s">
        <v>955</v>
      </c>
      <c r="AG212" s="579">
        <v>0</v>
      </c>
      <c r="AI212" s="628" t="str">
        <f t="shared" si="4"/>
        <v>42818Ε2β (Δ)219Dα12</v>
      </c>
      <c r="AJ212" s="391">
        <v>42818</v>
      </c>
      <c r="AK212" s="384" t="s">
        <v>1329</v>
      </c>
      <c r="AL212" s="385">
        <v>219</v>
      </c>
      <c r="AM212" s="386" t="s">
        <v>299</v>
      </c>
      <c r="AN212" s="387" t="s">
        <v>893</v>
      </c>
      <c r="AO212" s="387" t="s">
        <v>1202</v>
      </c>
      <c r="AP212" s="387">
        <v>13</v>
      </c>
      <c r="AQ212" s="553">
        <v>2598</v>
      </c>
      <c r="AR212" s="372">
        <v>636</v>
      </c>
    </row>
    <row r="213" spans="24:44">
      <c r="X213" s="369" t="s">
        <v>1186</v>
      </c>
      <c r="Y213" s="366">
        <v>506</v>
      </c>
      <c r="Z213" s="366" t="s">
        <v>135</v>
      </c>
      <c r="AC213" s="393"/>
      <c r="AD213" s="371"/>
      <c r="AF213" s="578" t="s">
        <v>718</v>
      </c>
      <c r="AG213" s="579">
        <v>0</v>
      </c>
      <c r="AI213" s="628" t="str">
        <f t="shared" si="4"/>
        <v>42818Ε2β (Δ)219Sα14</v>
      </c>
      <c r="AJ213" s="391">
        <v>42818</v>
      </c>
      <c r="AK213" s="384" t="s">
        <v>1329</v>
      </c>
      <c r="AL213" s="385">
        <v>219</v>
      </c>
      <c r="AM213" s="386" t="s">
        <v>299</v>
      </c>
      <c r="AN213" s="387" t="s">
        <v>892</v>
      </c>
      <c r="AO213" s="387" t="s">
        <v>1203</v>
      </c>
      <c r="AP213" s="387">
        <v>6</v>
      </c>
      <c r="AQ213" s="553">
        <v>2599</v>
      </c>
      <c r="AR213" s="372">
        <v>636</v>
      </c>
    </row>
    <row r="214" spans="24:44">
      <c r="X214" s="369" t="s">
        <v>277</v>
      </c>
      <c r="Y214" s="366">
        <v>184</v>
      </c>
      <c r="Z214" s="366" t="s">
        <v>127</v>
      </c>
      <c r="AC214" s="393"/>
      <c r="AD214" s="371"/>
      <c r="AF214" s="578" t="s">
        <v>719</v>
      </c>
      <c r="AG214" s="579">
        <v>0</v>
      </c>
      <c r="AI214" s="628" t="str">
        <f t="shared" si="4"/>
        <v>42818Ε2β (Δ)219Dα14</v>
      </c>
      <c r="AJ214" s="391">
        <v>42818</v>
      </c>
      <c r="AK214" s="384" t="s">
        <v>1329</v>
      </c>
      <c r="AL214" s="385">
        <v>219</v>
      </c>
      <c r="AM214" s="386" t="s">
        <v>299</v>
      </c>
      <c r="AN214" s="387" t="s">
        <v>893</v>
      </c>
      <c r="AO214" s="387" t="s">
        <v>1203</v>
      </c>
      <c r="AP214" s="387">
        <v>14</v>
      </c>
      <c r="AQ214" s="553">
        <v>2600</v>
      </c>
      <c r="AR214" s="372">
        <v>636</v>
      </c>
    </row>
    <row r="215" spans="24:44">
      <c r="X215" s="369" t="s">
        <v>278</v>
      </c>
      <c r="Y215" s="366">
        <v>112</v>
      </c>
      <c r="Z215" s="366" t="s">
        <v>149</v>
      </c>
      <c r="AC215" s="393"/>
      <c r="AD215" s="371"/>
      <c r="AF215" s="578" t="s">
        <v>720</v>
      </c>
      <c r="AG215" s="579">
        <v>0</v>
      </c>
      <c r="AI215" s="628" t="str">
        <f t="shared" si="4"/>
        <v>42818Ε2β (Δ)218Sα16</v>
      </c>
      <c r="AJ215" s="391">
        <v>42818</v>
      </c>
      <c r="AK215" s="384" t="s">
        <v>1329</v>
      </c>
      <c r="AL215" s="385">
        <v>218</v>
      </c>
      <c r="AM215" s="386" t="s">
        <v>295</v>
      </c>
      <c r="AN215" s="387" t="s">
        <v>892</v>
      </c>
      <c r="AO215" s="387" t="s">
        <v>1204</v>
      </c>
      <c r="AP215" s="387">
        <v>7</v>
      </c>
      <c r="AQ215" s="553">
        <v>2601</v>
      </c>
      <c r="AR215" s="372">
        <v>636</v>
      </c>
    </row>
    <row r="216" spans="24:44">
      <c r="X216" s="369" t="s">
        <v>279</v>
      </c>
      <c r="Y216" s="366">
        <v>433</v>
      </c>
      <c r="Z216" s="366" t="s">
        <v>129</v>
      </c>
      <c r="AC216" s="393"/>
      <c r="AD216" s="371"/>
      <c r="AF216" s="578" t="s">
        <v>721</v>
      </c>
      <c r="AG216" s="579">
        <v>36</v>
      </c>
      <c r="AI216" s="628" t="str">
        <f t="shared" si="4"/>
        <v>42818Ε2β (Δ)218Dα16</v>
      </c>
      <c r="AJ216" s="391">
        <v>42818</v>
      </c>
      <c r="AK216" s="384" t="s">
        <v>1329</v>
      </c>
      <c r="AL216" s="385">
        <v>218</v>
      </c>
      <c r="AM216" s="386" t="s">
        <v>295</v>
      </c>
      <c r="AN216" s="387" t="s">
        <v>893</v>
      </c>
      <c r="AO216" s="387" t="s">
        <v>1204</v>
      </c>
      <c r="AP216" s="387">
        <v>15</v>
      </c>
      <c r="AQ216" s="553">
        <v>2602</v>
      </c>
      <c r="AR216" s="372">
        <v>636</v>
      </c>
    </row>
    <row r="217" spans="24:44">
      <c r="X217" s="374" t="s">
        <v>1267</v>
      </c>
      <c r="Y217" s="366">
        <v>413</v>
      </c>
      <c r="Z217" s="366" t="s">
        <v>129</v>
      </c>
      <c r="AC217" s="393"/>
      <c r="AD217" s="371"/>
      <c r="AF217" s="578" t="s">
        <v>722</v>
      </c>
      <c r="AG217" s="579">
        <v>30</v>
      </c>
      <c r="AI217" s="628" t="str">
        <f t="shared" si="4"/>
        <v>42818Ε2β (Δ)219Sκ12</v>
      </c>
      <c r="AJ217" s="391">
        <v>42818</v>
      </c>
      <c r="AK217" s="384" t="s">
        <v>1329</v>
      </c>
      <c r="AL217" s="385">
        <v>219</v>
      </c>
      <c r="AM217" s="386" t="s">
        <v>299</v>
      </c>
      <c r="AN217" s="387" t="s">
        <v>892</v>
      </c>
      <c r="AO217" s="387" t="s">
        <v>1206</v>
      </c>
      <c r="AP217" s="387">
        <v>9</v>
      </c>
      <c r="AQ217" s="553">
        <v>2603</v>
      </c>
      <c r="AR217" s="372">
        <v>636</v>
      </c>
    </row>
    <row r="218" spans="24:44">
      <c r="X218" s="369" t="s">
        <v>280</v>
      </c>
      <c r="Y218" s="366">
        <v>237</v>
      </c>
      <c r="Z218" s="366" t="s">
        <v>143</v>
      </c>
      <c r="AC218" s="393"/>
      <c r="AD218" s="371"/>
      <c r="AF218" s="578" t="s">
        <v>723</v>
      </c>
      <c r="AG218" s="579">
        <v>18</v>
      </c>
      <c r="AI218" s="628" t="str">
        <f t="shared" si="4"/>
        <v>42818Ε2β (Δ)219Dκ12</v>
      </c>
      <c r="AJ218" s="391">
        <v>42818</v>
      </c>
      <c r="AK218" s="384" t="s">
        <v>1329</v>
      </c>
      <c r="AL218" s="385">
        <v>219</v>
      </c>
      <c r="AM218" s="386" t="s">
        <v>299</v>
      </c>
      <c r="AN218" s="387" t="s">
        <v>893</v>
      </c>
      <c r="AO218" s="387" t="s">
        <v>1206</v>
      </c>
      <c r="AP218" s="387">
        <v>17</v>
      </c>
      <c r="AQ218" s="553">
        <v>2604</v>
      </c>
      <c r="AR218" s="372">
        <v>636</v>
      </c>
    </row>
    <row r="219" spans="24:44">
      <c r="X219" s="369" t="s">
        <v>281</v>
      </c>
      <c r="Y219" s="366">
        <v>351</v>
      </c>
      <c r="Z219" s="366" t="s">
        <v>138</v>
      </c>
      <c r="AC219" s="393"/>
      <c r="AD219" s="371"/>
      <c r="AF219" s="578" t="s">
        <v>724</v>
      </c>
      <c r="AG219" s="579">
        <v>12</v>
      </c>
      <c r="AI219" s="628" t="str">
        <f t="shared" si="4"/>
        <v>42818Ε2β (Δ)219Sκ14</v>
      </c>
      <c r="AJ219" s="391">
        <v>42818</v>
      </c>
      <c r="AK219" s="384" t="s">
        <v>1329</v>
      </c>
      <c r="AL219" s="385">
        <v>219</v>
      </c>
      <c r="AM219" s="386" t="s">
        <v>299</v>
      </c>
      <c r="AN219" s="387" t="s">
        <v>892</v>
      </c>
      <c r="AO219" s="387" t="s">
        <v>1207</v>
      </c>
      <c r="AP219" s="387">
        <v>10</v>
      </c>
      <c r="AQ219" s="553">
        <v>2605</v>
      </c>
      <c r="AR219" s="372">
        <v>636</v>
      </c>
    </row>
    <row r="220" spans="24:44">
      <c r="X220" s="369" t="s">
        <v>282</v>
      </c>
      <c r="Y220" s="366">
        <v>284</v>
      </c>
      <c r="Z220" s="366" t="s">
        <v>135</v>
      </c>
      <c r="AC220" s="393"/>
      <c r="AD220" s="371"/>
      <c r="AF220" s="578" t="s">
        <v>725</v>
      </c>
      <c r="AG220" s="579">
        <v>9.6</v>
      </c>
      <c r="AI220" s="628" t="str">
        <f t="shared" si="4"/>
        <v>42818Ε2β (Δ)219Dκ14</v>
      </c>
      <c r="AJ220" s="391">
        <v>42818</v>
      </c>
      <c r="AK220" s="384" t="s">
        <v>1329</v>
      </c>
      <c r="AL220" s="385">
        <v>219</v>
      </c>
      <c r="AM220" s="386" t="s">
        <v>299</v>
      </c>
      <c r="AN220" s="387" t="s">
        <v>893</v>
      </c>
      <c r="AO220" s="387" t="s">
        <v>1207</v>
      </c>
      <c r="AP220" s="387">
        <v>18</v>
      </c>
      <c r="AQ220" s="553">
        <v>2606</v>
      </c>
      <c r="AR220" s="372">
        <v>636</v>
      </c>
    </row>
    <row r="221" spans="24:44">
      <c r="X221" s="369" t="s">
        <v>283</v>
      </c>
      <c r="Y221" s="366">
        <v>185</v>
      </c>
      <c r="Z221" s="366" t="s">
        <v>127</v>
      </c>
      <c r="AC221" s="393"/>
      <c r="AD221" s="371"/>
      <c r="AF221" s="578" t="s">
        <v>726</v>
      </c>
      <c r="AG221" s="579">
        <v>6</v>
      </c>
      <c r="AI221" s="628" t="str">
        <f t="shared" si="4"/>
        <v>42818Ε2β (Δ)218Sκ16</v>
      </c>
      <c r="AJ221" s="391">
        <v>42818</v>
      </c>
      <c r="AK221" s="384" t="s">
        <v>1329</v>
      </c>
      <c r="AL221" s="385">
        <v>218</v>
      </c>
      <c r="AM221" s="386" t="s">
        <v>295</v>
      </c>
      <c r="AN221" s="387" t="s">
        <v>892</v>
      </c>
      <c r="AO221" s="387" t="s">
        <v>1208</v>
      </c>
      <c r="AP221" s="387">
        <v>11</v>
      </c>
      <c r="AQ221" s="553">
        <v>2607</v>
      </c>
      <c r="AR221" s="372">
        <v>636</v>
      </c>
    </row>
    <row r="222" spans="24:44">
      <c r="X222" s="369" t="s">
        <v>284</v>
      </c>
      <c r="Y222" s="366">
        <v>217</v>
      </c>
      <c r="Z222" s="366" t="s">
        <v>125</v>
      </c>
      <c r="AC222" s="393"/>
      <c r="AD222" s="371"/>
      <c r="AF222" s="578" t="s">
        <v>727</v>
      </c>
      <c r="AG222" s="579">
        <v>2</v>
      </c>
      <c r="AI222" s="628" t="str">
        <f t="shared" si="4"/>
        <v>42818Ε2β (Δ)218Dκ16</v>
      </c>
      <c r="AJ222" s="391">
        <v>42818</v>
      </c>
      <c r="AK222" s="384" t="s">
        <v>1329</v>
      </c>
      <c r="AL222" s="385">
        <v>218</v>
      </c>
      <c r="AM222" s="386" t="s">
        <v>295</v>
      </c>
      <c r="AN222" s="387" t="s">
        <v>893</v>
      </c>
      <c r="AO222" s="387" t="s">
        <v>1208</v>
      </c>
      <c r="AP222" s="387">
        <v>19</v>
      </c>
      <c r="AQ222" s="553">
        <v>2608</v>
      </c>
      <c r="AR222" s="372">
        <v>636</v>
      </c>
    </row>
    <row r="223" spans="24:44">
      <c r="X223" s="369" t="s">
        <v>1187</v>
      </c>
      <c r="Y223" s="366">
        <v>447</v>
      </c>
      <c r="Z223" s="366" t="s">
        <v>138</v>
      </c>
      <c r="AC223" s="393"/>
      <c r="AD223" s="371"/>
      <c r="AF223" s="578" t="s">
        <v>1102</v>
      </c>
      <c r="AG223" s="579">
        <v>0</v>
      </c>
      <c r="AI223" s="628" t="str">
        <f t="shared" si="4"/>
        <v>42818Ε2β (Η)363Sα12</v>
      </c>
      <c r="AJ223" s="391">
        <v>42818</v>
      </c>
      <c r="AK223" s="384" t="s">
        <v>1330</v>
      </c>
      <c r="AL223" s="385">
        <v>363</v>
      </c>
      <c r="AM223" s="386" t="s">
        <v>376</v>
      </c>
      <c r="AN223" s="387" t="s">
        <v>892</v>
      </c>
      <c r="AO223" s="387" t="s">
        <v>1202</v>
      </c>
      <c r="AP223" s="387">
        <v>5</v>
      </c>
      <c r="AQ223" s="553">
        <v>2609</v>
      </c>
      <c r="AR223" s="372">
        <v>637</v>
      </c>
    </row>
    <row r="224" spans="24:44">
      <c r="X224" s="369" t="s">
        <v>285</v>
      </c>
      <c r="Y224" s="366">
        <v>186</v>
      </c>
      <c r="Z224" s="366" t="s">
        <v>127</v>
      </c>
      <c r="AC224" s="393"/>
      <c r="AD224" s="371"/>
      <c r="AF224" s="578" t="s">
        <v>956</v>
      </c>
      <c r="AG224" s="579">
        <v>0</v>
      </c>
      <c r="AI224" s="628" t="str">
        <f t="shared" si="4"/>
        <v>42818Ε2β (Η)363Dα12</v>
      </c>
      <c r="AJ224" s="391">
        <v>42818</v>
      </c>
      <c r="AK224" s="384" t="s">
        <v>1330</v>
      </c>
      <c r="AL224" s="385">
        <v>363</v>
      </c>
      <c r="AM224" s="386" t="s">
        <v>376</v>
      </c>
      <c r="AN224" s="387" t="s">
        <v>893</v>
      </c>
      <c r="AO224" s="387" t="s">
        <v>1202</v>
      </c>
      <c r="AP224" s="387">
        <v>13</v>
      </c>
      <c r="AQ224" s="553">
        <v>2610</v>
      </c>
      <c r="AR224" s="372">
        <v>637</v>
      </c>
    </row>
    <row r="225" spans="24:44">
      <c r="X225" s="369" t="s">
        <v>286</v>
      </c>
      <c r="Y225" s="366">
        <v>187</v>
      </c>
      <c r="Z225" s="366" t="s">
        <v>127</v>
      </c>
      <c r="AC225" s="393"/>
      <c r="AD225" s="371"/>
      <c r="AF225" s="578" t="s">
        <v>957</v>
      </c>
      <c r="AG225" s="579">
        <v>0</v>
      </c>
      <c r="AI225" s="628" t="str">
        <f t="shared" si="4"/>
        <v>42818Ε2β (Η)363Sα14</v>
      </c>
      <c r="AJ225" s="391">
        <v>42818</v>
      </c>
      <c r="AK225" s="384" t="s">
        <v>1330</v>
      </c>
      <c r="AL225" s="385">
        <v>363</v>
      </c>
      <c r="AM225" s="386" t="s">
        <v>376</v>
      </c>
      <c r="AN225" s="387" t="s">
        <v>892</v>
      </c>
      <c r="AO225" s="387" t="s">
        <v>1203</v>
      </c>
      <c r="AP225" s="387">
        <v>6</v>
      </c>
      <c r="AQ225" s="553">
        <v>2611</v>
      </c>
      <c r="AR225" s="372">
        <v>637</v>
      </c>
    </row>
    <row r="226" spans="24:44">
      <c r="X226" s="369" t="s">
        <v>287</v>
      </c>
      <c r="Y226" s="366">
        <v>238</v>
      </c>
      <c r="Z226" s="366" t="s">
        <v>143</v>
      </c>
      <c r="AC226" s="393"/>
      <c r="AD226" s="371"/>
      <c r="AF226" s="578" t="s">
        <v>958</v>
      </c>
      <c r="AG226" s="579">
        <v>0</v>
      </c>
      <c r="AI226" s="628" t="str">
        <f t="shared" si="4"/>
        <v>42818Ε2β (Η)363Dα14</v>
      </c>
      <c r="AJ226" s="391">
        <v>42818</v>
      </c>
      <c r="AK226" s="384" t="s">
        <v>1330</v>
      </c>
      <c r="AL226" s="385">
        <v>363</v>
      </c>
      <c r="AM226" s="386" t="s">
        <v>376</v>
      </c>
      <c r="AN226" s="387" t="s">
        <v>893</v>
      </c>
      <c r="AO226" s="387" t="s">
        <v>1203</v>
      </c>
      <c r="AP226" s="387">
        <v>14</v>
      </c>
      <c r="AQ226" s="553">
        <v>2612</v>
      </c>
      <c r="AR226" s="372">
        <v>637</v>
      </c>
    </row>
    <row r="227" spans="24:44">
      <c r="X227" s="369" t="s">
        <v>288</v>
      </c>
      <c r="Y227" s="366">
        <v>434</v>
      </c>
      <c r="Z227" s="366" t="s">
        <v>129</v>
      </c>
      <c r="AC227" s="393"/>
      <c r="AD227" s="371"/>
      <c r="AF227" s="578" t="s">
        <v>959</v>
      </c>
      <c r="AG227" s="579">
        <v>0</v>
      </c>
      <c r="AI227" s="628" t="str">
        <f t="shared" si="4"/>
        <v>42818Ε2β (Η)363Sα16</v>
      </c>
      <c r="AJ227" s="391">
        <v>42818</v>
      </c>
      <c r="AK227" s="384" t="s">
        <v>1330</v>
      </c>
      <c r="AL227" s="385">
        <v>363</v>
      </c>
      <c r="AM227" s="386" t="s">
        <v>376</v>
      </c>
      <c r="AN227" s="387" t="s">
        <v>892</v>
      </c>
      <c r="AO227" s="387" t="s">
        <v>1204</v>
      </c>
      <c r="AP227" s="387">
        <v>7</v>
      </c>
      <c r="AQ227" s="553">
        <v>2613</v>
      </c>
      <c r="AR227" s="372">
        <v>637</v>
      </c>
    </row>
    <row r="228" spans="24:44">
      <c r="X228" s="369" t="s">
        <v>289</v>
      </c>
      <c r="Y228" s="366">
        <v>352</v>
      </c>
      <c r="Z228" s="366" t="s">
        <v>138</v>
      </c>
      <c r="AC228" s="393"/>
      <c r="AD228" s="371"/>
      <c r="AF228" s="578" t="s">
        <v>728</v>
      </c>
      <c r="AG228" s="579">
        <v>0</v>
      </c>
      <c r="AI228" s="628" t="str">
        <f t="shared" si="4"/>
        <v>42818Ε2β (Η)363Dα16</v>
      </c>
      <c r="AJ228" s="391">
        <v>42818</v>
      </c>
      <c r="AK228" s="384" t="s">
        <v>1330</v>
      </c>
      <c r="AL228" s="385">
        <v>363</v>
      </c>
      <c r="AM228" s="386" t="s">
        <v>376</v>
      </c>
      <c r="AN228" s="387" t="s">
        <v>893</v>
      </c>
      <c r="AO228" s="387" t="s">
        <v>1204</v>
      </c>
      <c r="AP228" s="387">
        <v>15</v>
      </c>
      <c r="AQ228" s="553">
        <v>2614</v>
      </c>
      <c r="AR228" s="372">
        <v>637</v>
      </c>
    </row>
    <row r="229" spans="24:44">
      <c r="X229" s="374" t="s">
        <v>1188</v>
      </c>
      <c r="Y229" s="366">
        <v>461</v>
      </c>
      <c r="Z229" s="366" t="s">
        <v>123</v>
      </c>
      <c r="AC229" s="393"/>
      <c r="AD229" s="371"/>
      <c r="AF229" s="578" t="s">
        <v>729</v>
      </c>
      <c r="AG229" s="579">
        <v>0</v>
      </c>
      <c r="AI229" s="628" t="str">
        <f t="shared" si="4"/>
        <v>42818Ε2β (Η)363Sκ12</v>
      </c>
      <c r="AJ229" s="391">
        <v>42818</v>
      </c>
      <c r="AK229" s="384" t="s">
        <v>1330</v>
      </c>
      <c r="AL229" s="385">
        <v>363</v>
      </c>
      <c r="AM229" s="386" t="s">
        <v>376</v>
      </c>
      <c r="AN229" s="387" t="s">
        <v>892</v>
      </c>
      <c r="AO229" s="387" t="s">
        <v>1206</v>
      </c>
      <c r="AP229" s="387">
        <v>9</v>
      </c>
      <c r="AQ229" s="553">
        <v>2615</v>
      </c>
      <c r="AR229" s="372">
        <v>637</v>
      </c>
    </row>
    <row r="230" spans="24:44">
      <c r="X230" s="369" t="s">
        <v>290</v>
      </c>
      <c r="Y230" s="366">
        <v>188</v>
      </c>
      <c r="Z230" s="366" t="s">
        <v>127</v>
      </c>
      <c r="AC230" s="393"/>
      <c r="AD230" s="371"/>
      <c r="AF230" s="578" t="s">
        <v>730</v>
      </c>
      <c r="AG230" s="579">
        <v>0</v>
      </c>
      <c r="AI230" s="628" t="str">
        <f t="shared" si="4"/>
        <v>42818Ε2β (Η)363Dκ12</v>
      </c>
      <c r="AJ230" s="391">
        <v>42818</v>
      </c>
      <c r="AK230" s="384" t="s">
        <v>1330</v>
      </c>
      <c r="AL230" s="385">
        <v>363</v>
      </c>
      <c r="AM230" s="386" t="s">
        <v>376</v>
      </c>
      <c r="AN230" s="387" t="s">
        <v>893</v>
      </c>
      <c r="AO230" s="387" t="s">
        <v>1206</v>
      </c>
      <c r="AP230" s="387">
        <v>17</v>
      </c>
      <c r="AQ230" s="553">
        <v>2616</v>
      </c>
      <c r="AR230" s="372">
        <v>637</v>
      </c>
    </row>
    <row r="231" spans="24:44">
      <c r="X231" s="369" t="s">
        <v>74</v>
      </c>
      <c r="Y231" s="366">
        <v>435</v>
      </c>
      <c r="Z231" s="366" t="s">
        <v>129</v>
      </c>
      <c r="AC231" s="393"/>
      <c r="AD231" s="371"/>
      <c r="AF231" s="578" t="s">
        <v>731</v>
      </c>
      <c r="AG231" s="579">
        <v>0</v>
      </c>
      <c r="AI231" s="628" t="str">
        <f t="shared" si="4"/>
        <v>42818Ε2β (Η)363Sκ14</v>
      </c>
      <c r="AJ231" s="391">
        <v>42818</v>
      </c>
      <c r="AK231" s="384" t="s">
        <v>1330</v>
      </c>
      <c r="AL231" s="385">
        <v>363</v>
      </c>
      <c r="AM231" s="386" t="s">
        <v>376</v>
      </c>
      <c r="AN231" s="387" t="s">
        <v>892</v>
      </c>
      <c r="AO231" s="387" t="s">
        <v>1207</v>
      </c>
      <c r="AP231" s="387">
        <v>10</v>
      </c>
      <c r="AQ231" s="553">
        <v>2617</v>
      </c>
      <c r="AR231" s="372">
        <v>637</v>
      </c>
    </row>
    <row r="232" spans="24:44">
      <c r="X232" s="369" t="s">
        <v>291</v>
      </c>
      <c r="Y232" s="366">
        <v>436</v>
      </c>
      <c r="Z232" s="366" t="s">
        <v>129</v>
      </c>
      <c r="AC232" s="393"/>
      <c r="AD232" s="371"/>
      <c r="AF232" s="578" t="s">
        <v>732</v>
      </c>
      <c r="AG232" s="579">
        <v>0</v>
      </c>
      <c r="AI232" s="628" t="str">
        <f t="shared" si="4"/>
        <v>42818Ε2β (Η)363Dκ14</v>
      </c>
      <c r="AJ232" s="391">
        <v>42818</v>
      </c>
      <c r="AK232" s="384" t="s">
        <v>1330</v>
      </c>
      <c r="AL232" s="385">
        <v>363</v>
      </c>
      <c r="AM232" s="386" t="s">
        <v>376</v>
      </c>
      <c r="AN232" s="387" t="s">
        <v>893</v>
      </c>
      <c r="AO232" s="387" t="s">
        <v>1207</v>
      </c>
      <c r="AP232" s="387">
        <v>18</v>
      </c>
      <c r="AQ232" s="553">
        <v>2618</v>
      </c>
      <c r="AR232" s="372">
        <v>637</v>
      </c>
    </row>
    <row r="233" spans="24:44">
      <c r="X233" s="369" t="s">
        <v>1189</v>
      </c>
      <c r="Y233" s="366">
        <v>448</v>
      </c>
      <c r="Z233" s="366" t="s">
        <v>127</v>
      </c>
      <c r="AC233" s="393"/>
      <c r="AD233" s="371"/>
      <c r="AF233" s="578" t="s">
        <v>733</v>
      </c>
      <c r="AG233" s="579">
        <v>0</v>
      </c>
      <c r="AI233" s="628" t="str">
        <f t="shared" si="4"/>
        <v>42818Ε2β (Η)363Sκ16</v>
      </c>
      <c r="AJ233" s="391">
        <v>42818</v>
      </c>
      <c r="AK233" s="384" t="s">
        <v>1330</v>
      </c>
      <c r="AL233" s="385">
        <v>363</v>
      </c>
      <c r="AM233" s="386" t="s">
        <v>376</v>
      </c>
      <c r="AN233" s="387" t="s">
        <v>892</v>
      </c>
      <c r="AO233" s="387" t="s">
        <v>1208</v>
      </c>
      <c r="AP233" s="387">
        <v>11</v>
      </c>
      <c r="AQ233" s="553">
        <v>2619</v>
      </c>
      <c r="AR233" s="372">
        <v>637</v>
      </c>
    </row>
    <row r="234" spans="24:44">
      <c r="X234" s="369" t="s">
        <v>292</v>
      </c>
      <c r="Y234" s="366">
        <v>189</v>
      </c>
      <c r="Z234" s="366" t="s">
        <v>127</v>
      </c>
      <c r="AC234" s="393"/>
      <c r="AD234" s="371"/>
      <c r="AF234" s="578" t="s">
        <v>734</v>
      </c>
      <c r="AG234" s="579">
        <v>0</v>
      </c>
      <c r="AI234" s="628" t="str">
        <f t="shared" si="4"/>
        <v>42818Ε2β (Η)363Dκ16</v>
      </c>
      <c r="AJ234" s="391">
        <v>42818</v>
      </c>
      <c r="AK234" s="384" t="s">
        <v>1330</v>
      </c>
      <c r="AL234" s="385">
        <v>363</v>
      </c>
      <c r="AM234" s="386" t="s">
        <v>376</v>
      </c>
      <c r="AN234" s="387" t="s">
        <v>893</v>
      </c>
      <c r="AO234" s="387" t="s">
        <v>1208</v>
      </c>
      <c r="AP234" s="387">
        <v>19</v>
      </c>
      <c r="AQ234" s="553">
        <v>2620</v>
      </c>
      <c r="AR234" s="372">
        <v>637</v>
      </c>
    </row>
    <row r="235" spans="24:44">
      <c r="X235" s="369" t="s">
        <v>1190</v>
      </c>
      <c r="Y235" s="366">
        <v>455</v>
      </c>
      <c r="Z235" s="366" t="s">
        <v>149</v>
      </c>
      <c r="AC235" s="393"/>
      <c r="AD235" s="371"/>
      <c r="AF235" s="578" t="s">
        <v>735</v>
      </c>
      <c r="AG235" s="579">
        <v>0</v>
      </c>
      <c r="AI235" s="628" t="str">
        <f t="shared" si="4"/>
        <v>42821TE (MORRIS)15Sα14</v>
      </c>
      <c r="AJ235" s="391">
        <v>42821</v>
      </c>
      <c r="AK235" s="384" t="s">
        <v>1331</v>
      </c>
      <c r="AL235" s="385">
        <v>15</v>
      </c>
      <c r="AM235" s="386" t="s">
        <v>1280</v>
      </c>
      <c r="AN235" s="387" t="s">
        <v>892</v>
      </c>
      <c r="AO235" s="387" t="s">
        <v>1203</v>
      </c>
      <c r="AP235" s="387">
        <v>6</v>
      </c>
      <c r="AQ235" s="553">
        <v>2621</v>
      </c>
      <c r="AR235" s="372">
        <v>638</v>
      </c>
    </row>
    <row r="236" spans="24:44">
      <c r="X236" s="369" t="s">
        <v>293</v>
      </c>
      <c r="Y236" s="366">
        <v>388</v>
      </c>
      <c r="Z236" s="366" t="s">
        <v>120</v>
      </c>
      <c r="AC236" s="393"/>
      <c r="AD236" s="371"/>
      <c r="AF236" s="578" t="s">
        <v>736</v>
      </c>
      <c r="AG236" s="579">
        <v>0</v>
      </c>
      <c r="AI236" s="628" t="str">
        <f t="shared" si="4"/>
        <v>42821TE (ΗΡΑΚΛΕΙΟ ΟΑΑ)305Sα14</v>
      </c>
      <c r="AJ236" s="391">
        <v>42821</v>
      </c>
      <c r="AK236" s="384" t="s">
        <v>1332</v>
      </c>
      <c r="AL236" s="385">
        <v>305</v>
      </c>
      <c r="AM236" s="386" t="s">
        <v>256</v>
      </c>
      <c r="AN236" s="387" t="s">
        <v>892</v>
      </c>
      <c r="AO236" s="387" t="s">
        <v>1203</v>
      </c>
      <c r="AP236" s="387">
        <v>6</v>
      </c>
      <c r="AQ236" s="553">
        <v>2622</v>
      </c>
      <c r="AR236" s="372">
        <v>639</v>
      </c>
    </row>
    <row r="237" spans="24:44">
      <c r="X237" s="369" t="s">
        <v>1191</v>
      </c>
      <c r="Y237" s="366">
        <v>499</v>
      </c>
      <c r="Z237" s="366" t="s">
        <v>129</v>
      </c>
      <c r="AC237" s="393"/>
      <c r="AD237" s="371"/>
      <c r="AF237" s="578" t="s">
        <v>737</v>
      </c>
      <c r="AG237" s="579">
        <v>0</v>
      </c>
      <c r="AI237" s="628" t="str">
        <f t="shared" si="4"/>
        <v>42821TE (ΗΡΑΚΛΕΙΟ ΟΑΑ)305Dα14</v>
      </c>
      <c r="AJ237" s="391">
        <v>42821</v>
      </c>
      <c r="AK237" s="384" t="s">
        <v>1332</v>
      </c>
      <c r="AL237" s="385">
        <v>305</v>
      </c>
      <c r="AM237" s="386" t="s">
        <v>256</v>
      </c>
      <c r="AN237" s="387" t="s">
        <v>893</v>
      </c>
      <c r="AO237" s="387" t="s">
        <v>1203</v>
      </c>
      <c r="AP237" s="387">
        <v>14</v>
      </c>
      <c r="AQ237" s="553">
        <v>2623</v>
      </c>
      <c r="AR237" s="372">
        <v>639</v>
      </c>
    </row>
    <row r="238" spans="24:44">
      <c r="X238" s="369" t="s">
        <v>564</v>
      </c>
      <c r="Y238" s="366">
        <v>150</v>
      </c>
      <c r="Z238" s="366" t="s">
        <v>123</v>
      </c>
      <c r="AC238" s="393"/>
      <c r="AD238" s="371"/>
      <c r="AF238" s="578" t="s">
        <v>960</v>
      </c>
      <c r="AG238" s="579">
        <v>0</v>
      </c>
      <c r="AI238" s="628" t="str">
        <f t="shared" si="4"/>
        <v>42821TE (ΗΡΑΚΛΕΙΟ ΟΑΑ)305Sκ14</v>
      </c>
      <c r="AJ238" s="391">
        <v>42821</v>
      </c>
      <c r="AK238" s="384" t="s">
        <v>1332</v>
      </c>
      <c r="AL238" s="385">
        <v>305</v>
      </c>
      <c r="AM238" s="386" t="s">
        <v>256</v>
      </c>
      <c r="AN238" s="387" t="s">
        <v>892</v>
      </c>
      <c r="AO238" s="387" t="s">
        <v>1207</v>
      </c>
      <c r="AP238" s="387">
        <v>10</v>
      </c>
      <c r="AQ238" s="553">
        <v>2624</v>
      </c>
      <c r="AR238" s="372">
        <v>639</v>
      </c>
    </row>
    <row r="239" spans="24:44">
      <c r="X239" s="369" t="s">
        <v>294</v>
      </c>
      <c r="Y239" s="366">
        <v>353</v>
      </c>
      <c r="Z239" s="366" t="s">
        <v>138</v>
      </c>
      <c r="AC239" s="393"/>
      <c r="AD239" s="371"/>
      <c r="AF239" s="578" t="s">
        <v>961</v>
      </c>
      <c r="AG239" s="579">
        <v>0</v>
      </c>
      <c r="AI239" s="628" t="str">
        <f t="shared" si="4"/>
        <v>42821TE (ΗΡΑΚΛΕΙΟ ΟΑΑ)305Dκ14</v>
      </c>
      <c r="AJ239" s="391">
        <v>42821</v>
      </c>
      <c r="AK239" s="384" t="s">
        <v>1332</v>
      </c>
      <c r="AL239" s="385">
        <v>305</v>
      </c>
      <c r="AM239" s="386" t="s">
        <v>256</v>
      </c>
      <c r="AN239" s="387" t="s">
        <v>893</v>
      </c>
      <c r="AO239" s="387" t="s">
        <v>1207</v>
      </c>
      <c r="AP239" s="387">
        <v>18</v>
      </c>
      <c r="AQ239" s="553">
        <v>2625</v>
      </c>
      <c r="AR239" s="372">
        <v>639</v>
      </c>
    </row>
    <row r="240" spans="24:44">
      <c r="X240" s="369" t="s">
        <v>295</v>
      </c>
      <c r="Y240" s="366">
        <v>218</v>
      </c>
      <c r="Z240" s="366" t="s">
        <v>125</v>
      </c>
      <c r="AC240" s="393"/>
      <c r="AD240" s="371"/>
      <c r="AF240" s="578" t="s">
        <v>962</v>
      </c>
      <c r="AG240" s="579">
        <v>0</v>
      </c>
      <c r="AI240" s="628" t="str">
        <f t="shared" si="4"/>
        <v>42826Ε3 13η (Β)162Sα14</v>
      </c>
      <c r="AJ240" s="391">
        <v>42826</v>
      </c>
      <c r="AK240" s="384" t="s">
        <v>1333</v>
      </c>
      <c r="AL240" s="385">
        <v>162</v>
      </c>
      <c r="AM240" s="386" t="s">
        <v>349</v>
      </c>
      <c r="AN240" s="387" t="s">
        <v>892</v>
      </c>
      <c r="AO240" s="387" t="s">
        <v>1203</v>
      </c>
      <c r="AP240" s="387">
        <v>6</v>
      </c>
      <c r="AQ240" s="553">
        <v>2626</v>
      </c>
      <c r="AR240" s="372">
        <v>640</v>
      </c>
    </row>
    <row r="241" spans="24:44">
      <c r="X241" s="369" t="s">
        <v>296</v>
      </c>
      <c r="Y241" s="366">
        <v>151</v>
      </c>
      <c r="Z241" s="366" t="s">
        <v>123</v>
      </c>
      <c r="AC241" s="393"/>
      <c r="AD241" s="371"/>
      <c r="AF241" s="578" t="s">
        <v>963</v>
      </c>
      <c r="AG241" s="579">
        <v>0</v>
      </c>
      <c r="AI241" s="628" t="str">
        <f t="shared" si="4"/>
        <v>42826Ε3 13η (Β)162Sκ14</v>
      </c>
      <c r="AJ241" s="391">
        <v>42826</v>
      </c>
      <c r="AK241" s="384" t="s">
        <v>1333</v>
      </c>
      <c r="AL241" s="385">
        <v>162</v>
      </c>
      <c r="AM241" s="386" t="s">
        <v>349</v>
      </c>
      <c r="AN241" s="387" t="s">
        <v>892</v>
      </c>
      <c r="AO241" s="387" t="s">
        <v>1207</v>
      </c>
      <c r="AP241" s="387">
        <v>10</v>
      </c>
      <c r="AQ241" s="553">
        <v>2627</v>
      </c>
      <c r="AR241" s="372">
        <v>640</v>
      </c>
    </row>
    <row r="242" spans="24:44">
      <c r="X242" s="369" t="s">
        <v>297</v>
      </c>
      <c r="Y242" s="366">
        <v>239</v>
      </c>
      <c r="Z242" s="366" t="s">
        <v>143</v>
      </c>
      <c r="AC242" s="393"/>
      <c r="AD242" s="371"/>
      <c r="AF242" s="578" t="s">
        <v>738</v>
      </c>
      <c r="AG242" s="579">
        <v>0</v>
      </c>
      <c r="AI242" s="628" t="str">
        <f t="shared" si="4"/>
        <v>42826Ε3 13η (Γ)186Sα14</v>
      </c>
      <c r="AJ242" s="391">
        <v>42826</v>
      </c>
      <c r="AK242" s="384" t="s">
        <v>1334</v>
      </c>
      <c r="AL242" s="385">
        <v>186</v>
      </c>
      <c r="AM242" s="386" t="s">
        <v>285</v>
      </c>
      <c r="AN242" s="387" t="s">
        <v>892</v>
      </c>
      <c r="AO242" s="387" t="s">
        <v>1203</v>
      </c>
      <c r="AP242" s="387">
        <v>6</v>
      </c>
      <c r="AQ242" s="553">
        <v>2628</v>
      </c>
      <c r="AR242" s="372">
        <v>641</v>
      </c>
    </row>
    <row r="243" spans="24:44">
      <c r="X243" s="369" t="s">
        <v>298</v>
      </c>
      <c r="Y243" s="366">
        <v>389</v>
      </c>
      <c r="Z243" s="366" t="s">
        <v>120</v>
      </c>
      <c r="AC243" s="393"/>
      <c r="AD243" s="371"/>
      <c r="AF243" s="578" t="s">
        <v>739</v>
      </c>
      <c r="AG243" s="579">
        <v>0</v>
      </c>
      <c r="AI243" s="628" t="str">
        <f t="shared" si="4"/>
        <v>42826Ε3 13η (Γ)186Sκ14</v>
      </c>
      <c r="AJ243" s="391">
        <v>42826</v>
      </c>
      <c r="AK243" s="384" t="s">
        <v>1334</v>
      </c>
      <c r="AL243" s="385">
        <v>186</v>
      </c>
      <c r="AM243" s="386" t="s">
        <v>285</v>
      </c>
      <c r="AN243" s="387" t="s">
        <v>892</v>
      </c>
      <c r="AO243" s="387" t="s">
        <v>1207</v>
      </c>
      <c r="AP243" s="387">
        <v>10</v>
      </c>
      <c r="AQ243" s="553">
        <v>2629</v>
      </c>
      <c r="AR243" s="372">
        <v>641</v>
      </c>
    </row>
    <row r="244" spans="24:44">
      <c r="X244" s="369" t="s">
        <v>299</v>
      </c>
      <c r="Y244" s="366">
        <v>219</v>
      </c>
      <c r="Z244" s="366" t="s">
        <v>125</v>
      </c>
      <c r="AC244" s="393"/>
      <c r="AD244" s="371"/>
      <c r="AF244" s="578" t="s">
        <v>740</v>
      </c>
      <c r="AG244" s="579">
        <v>0</v>
      </c>
      <c r="AI244" s="628" t="str">
        <f t="shared" si="4"/>
        <v>42828ITF (MALTA)14Sκ18</v>
      </c>
      <c r="AJ244" s="391">
        <v>42828</v>
      </c>
      <c r="AK244" s="384" t="s">
        <v>1335</v>
      </c>
      <c r="AL244" s="385">
        <v>14</v>
      </c>
      <c r="AM244" s="386" t="s">
        <v>1278</v>
      </c>
      <c r="AN244" s="387" t="s">
        <v>892</v>
      </c>
      <c r="AO244" s="387" t="s">
        <v>1209</v>
      </c>
      <c r="AP244" s="387">
        <v>12</v>
      </c>
      <c r="AQ244" s="553">
        <v>2630</v>
      </c>
      <c r="AR244" s="372">
        <v>642</v>
      </c>
    </row>
    <row r="245" spans="24:44">
      <c r="X245" s="369" t="s">
        <v>300</v>
      </c>
      <c r="Y245" s="366">
        <v>240</v>
      </c>
      <c r="Z245" s="366" t="s">
        <v>143</v>
      </c>
      <c r="AC245" s="393"/>
      <c r="AD245" s="371"/>
      <c r="AF245" s="580" t="s">
        <v>741</v>
      </c>
      <c r="AG245" s="581">
        <v>3.7</v>
      </c>
      <c r="AI245" s="628" t="str">
        <f t="shared" si="4"/>
        <v>42828TE (KVARNER)15Sα14</v>
      </c>
      <c r="AJ245" s="391">
        <v>42828</v>
      </c>
      <c r="AK245" s="384" t="s">
        <v>1336</v>
      </c>
      <c r="AL245" s="385">
        <v>15</v>
      </c>
      <c r="AM245" s="386" t="s">
        <v>1280</v>
      </c>
      <c r="AN245" s="387" t="s">
        <v>892</v>
      </c>
      <c r="AO245" s="387" t="s">
        <v>1203</v>
      </c>
      <c r="AP245" s="387">
        <v>6</v>
      </c>
      <c r="AQ245" s="553">
        <v>2631</v>
      </c>
      <c r="AR245" s="372">
        <v>643</v>
      </c>
    </row>
    <row r="246" spans="24:44">
      <c r="X246" s="369" t="s">
        <v>1211</v>
      </c>
      <c r="Y246" s="366">
        <v>477</v>
      </c>
      <c r="Z246" s="366" t="s">
        <v>151</v>
      </c>
      <c r="AC246" s="393"/>
      <c r="AD246" s="371"/>
      <c r="AF246" s="580" t="s">
        <v>742</v>
      </c>
      <c r="AG246" s="581">
        <v>3.2</v>
      </c>
      <c r="AI246" s="628" t="str">
        <f t="shared" si="4"/>
        <v>42828TE (KVARNER)15Dα14</v>
      </c>
      <c r="AJ246" s="391">
        <v>42828</v>
      </c>
      <c r="AK246" s="384" t="s">
        <v>1336</v>
      </c>
      <c r="AL246" s="385">
        <v>15</v>
      </c>
      <c r="AM246" s="386" t="s">
        <v>1280</v>
      </c>
      <c r="AN246" s="387" t="s">
        <v>893</v>
      </c>
      <c r="AO246" s="387" t="s">
        <v>1203</v>
      </c>
      <c r="AP246" s="387">
        <v>14</v>
      </c>
      <c r="AQ246" s="553">
        <v>2632</v>
      </c>
      <c r="AR246" s="372">
        <v>643</v>
      </c>
    </row>
    <row r="247" spans="24:44">
      <c r="X247" s="369" t="s">
        <v>301</v>
      </c>
      <c r="Y247" s="366">
        <v>114</v>
      </c>
      <c r="Z247" s="366" t="s">
        <v>149</v>
      </c>
      <c r="AC247" s="393"/>
      <c r="AD247" s="371"/>
      <c r="AF247" s="580" t="s">
        <v>743</v>
      </c>
      <c r="AG247" s="581">
        <v>1.7</v>
      </c>
      <c r="AI247" s="628" t="str">
        <f t="shared" si="4"/>
        <v>42828TE (ΑΟ ΠΕΥΚΗΣ TIE BREAK)329Sα14</v>
      </c>
      <c r="AJ247" s="391">
        <v>42828</v>
      </c>
      <c r="AK247" s="384" t="s">
        <v>1337</v>
      </c>
      <c r="AL247" s="385">
        <v>329</v>
      </c>
      <c r="AM247" s="386" t="s">
        <v>178</v>
      </c>
      <c r="AN247" s="387" t="s">
        <v>892</v>
      </c>
      <c r="AO247" s="387" t="s">
        <v>1203</v>
      </c>
      <c r="AP247" s="387">
        <v>6</v>
      </c>
      <c r="AQ247" s="553">
        <v>2633</v>
      </c>
      <c r="AR247" s="372">
        <v>644</v>
      </c>
    </row>
    <row r="248" spans="24:44">
      <c r="X248" s="369" t="s">
        <v>302</v>
      </c>
      <c r="Y248" s="366">
        <v>438</v>
      </c>
      <c r="Z248" s="366" t="s">
        <v>129</v>
      </c>
      <c r="AC248" s="393"/>
      <c r="AD248" s="371"/>
      <c r="AF248" s="580" t="s">
        <v>744</v>
      </c>
      <c r="AG248" s="581">
        <v>1.2</v>
      </c>
      <c r="AI248" s="628" t="str">
        <f t="shared" si="4"/>
        <v>42828TE (ΑΟ ΠΕΥΚΗΣ TIE BREAK)329Dα14</v>
      </c>
      <c r="AJ248" s="391">
        <v>42828</v>
      </c>
      <c r="AK248" s="384" t="s">
        <v>1337</v>
      </c>
      <c r="AL248" s="385">
        <v>329</v>
      </c>
      <c r="AM248" s="386" t="s">
        <v>178</v>
      </c>
      <c r="AN248" s="387" t="s">
        <v>893</v>
      </c>
      <c r="AO248" s="387" t="s">
        <v>1203</v>
      </c>
      <c r="AP248" s="387">
        <v>14</v>
      </c>
      <c r="AQ248" s="553">
        <v>2634</v>
      </c>
      <c r="AR248" s="372">
        <v>644</v>
      </c>
    </row>
    <row r="249" spans="24:44">
      <c r="X249" s="369" t="s">
        <v>303</v>
      </c>
      <c r="Y249" s="366">
        <v>152</v>
      </c>
      <c r="Z249" s="366" t="s">
        <v>123</v>
      </c>
      <c r="AC249" s="393"/>
      <c r="AD249" s="371"/>
      <c r="AF249" s="580" t="s">
        <v>745</v>
      </c>
      <c r="AG249" s="581">
        <v>1</v>
      </c>
      <c r="AI249" s="628" t="str">
        <f t="shared" si="4"/>
        <v>42828TE (ΑΟ ΠΕΥΚΗΣ TIE BREAK)329Sκ14</v>
      </c>
      <c r="AJ249" s="391">
        <v>42828</v>
      </c>
      <c r="AK249" s="384" t="s">
        <v>1337</v>
      </c>
      <c r="AL249" s="385">
        <v>329</v>
      </c>
      <c r="AM249" s="386" t="s">
        <v>178</v>
      </c>
      <c r="AN249" s="387" t="s">
        <v>892</v>
      </c>
      <c r="AO249" s="387" t="s">
        <v>1207</v>
      </c>
      <c r="AP249" s="387">
        <v>10</v>
      </c>
      <c r="AQ249" s="553">
        <v>2635</v>
      </c>
      <c r="AR249" s="372">
        <v>644</v>
      </c>
    </row>
    <row r="250" spans="24:44">
      <c r="X250" s="369" t="s">
        <v>304</v>
      </c>
      <c r="Y250" s="366">
        <v>285</v>
      </c>
      <c r="Z250" s="366" t="s">
        <v>135</v>
      </c>
      <c r="AC250" s="393"/>
      <c r="AD250" s="371"/>
      <c r="AF250" s="580" t="s">
        <v>746</v>
      </c>
      <c r="AG250" s="581">
        <v>0.5</v>
      </c>
      <c r="AI250" s="628" t="str">
        <f t="shared" si="4"/>
        <v>42828TE (ΑΟ ΠΕΥΚΗΣ TIE BREAK)329Dκ14</v>
      </c>
      <c r="AJ250" s="391">
        <v>42828</v>
      </c>
      <c r="AK250" s="384" t="s">
        <v>1337</v>
      </c>
      <c r="AL250" s="385">
        <v>329</v>
      </c>
      <c r="AM250" s="386" t="s">
        <v>178</v>
      </c>
      <c r="AN250" s="387" t="s">
        <v>893</v>
      </c>
      <c r="AO250" s="387" t="s">
        <v>1207</v>
      </c>
      <c r="AP250" s="387">
        <v>18</v>
      </c>
      <c r="AQ250" s="553">
        <v>2636</v>
      </c>
      <c r="AR250" s="372">
        <v>644</v>
      </c>
    </row>
    <row r="251" spans="24:44">
      <c r="X251" s="369" t="s">
        <v>305</v>
      </c>
      <c r="Y251" s="366">
        <v>391</v>
      </c>
      <c r="Z251" s="366" t="s">
        <v>120</v>
      </c>
      <c r="AC251" s="393"/>
      <c r="AD251" s="371"/>
      <c r="AF251" s="580" t="s">
        <v>747</v>
      </c>
      <c r="AG251" s="581">
        <v>0.2</v>
      </c>
      <c r="AI251" s="628" t="str">
        <f t="shared" si="4"/>
        <v>42833Ε3 14η (ΣΤ)292Sα14</v>
      </c>
      <c r="AJ251" s="391">
        <v>42833</v>
      </c>
      <c r="AK251" s="384" t="s">
        <v>1338</v>
      </c>
      <c r="AL251" s="385">
        <v>292</v>
      </c>
      <c r="AM251" s="386" t="s">
        <v>367</v>
      </c>
      <c r="AN251" s="387" t="s">
        <v>892</v>
      </c>
      <c r="AO251" s="387" t="s">
        <v>1203</v>
      </c>
      <c r="AP251" s="387">
        <v>6</v>
      </c>
      <c r="AQ251" s="553">
        <v>2637</v>
      </c>
      <c r="AR251" s="372">
        <v>645</v>
      </c>
    </row>
    <row r="252" spans="24:44">
      <c r="X252" s="369" t="s">
        <v>306</v>
      </c>
      <c r="Y252" s="366">
        <v>190</v>
      </c>
      <c r="Z252" s="366" t="s">
        <v>127</v>
      </c>
      <c r="AC252" s="393"/>
      <c r="AD252" s="371"/>
      <c r="AF252" s="580" t="s">
        <v>748</v>
      </c>
      <c r="AG252" s="581">
        <v>0</v>
      </c>
      <c r="AI252" s="628" t="str">
        <f t="shared" si="4"/>
        <v>42833Ε3 14η (ΣΤ)292Sκ14</v>
      </c>
      <c r="AJ252" s="391">
        <v>42833</v>
      </c>
      <c r="AK252" s="384" t="s">
        <v>1338</v>
      </c>
      <c r="AL252" s="385">
        <v>292</v>
      </c>
      <c r="AM252" s="386" t="s">
        <v>367</v>
      </c>
      <c r="AN252" s="387" t="s">
        <v>892</v>
      </c>
      <c r="AO252" s="387" t="s">
        <v>1207</v>
      </c>
      <c r="AP252" s="387">
        <v>10</v>
      </c>
      <c r="AQ252" s="553">
        <v>2638</v>
      </c>
      <c r="AR252" s="372">
        <v>645</v>
      </c>
    </row>
    <row r="253" spans="24:44">
      <c r="X253" s="369" t="s">
        <v>307</v>
      </c>
      <c r="Y253" s="366">
        <v>191</v>
      </c>
      <c r="Z253" s="366" t="s">
        <v>127</v>
      </c>
      <c r="AC253" s="393"/>
      <c r="AD253" s="371"/>
      <c r="AF253" s="580" t="s">
        <v>964</v>
      </c>
      <c r="AG253" s="581">
        <v>0</v>
      </c>
      <c r="AI253" s="628" t="str">
        <f t="shared" si="4"/>
        <v>42835ITF (EGYPT 2)14Sα18</v>
      </c>
      <c r="AJ253" s="391">
        <v>42835</v>
      </c>
      <c r="AK253" s="384" t="s">
        <v>1339</v>
      </c>
      <c r="AL253" s="385">
        <v>14</v>
      </c>
      <c r="AM253" s="386" t="s">
        <v>1278</v>
      </c>
      <c r="AN253" s="387" t="s">
        <v>892</v>
      </c>
      <c r="AO253" s="387" t="s">
        <v>1205</v>
      </c>
      <c r="AP253" s="387">
        <v>8</v>
      </c>
      <c r="AQ253" s="553">
        <v>2639</v>
      </c>
      <c r="AR253" s="372">
        <v>646</v>
      </c>
    </row>
    <row r="254" spans="24:44">
      <c r="X254" s="369" t="s">
        <v>308</v>
      </c>
      <c r="Y254" s="366">
        <v>392</v>
      </c>
      <c r="Z254" s="366" t="s">
        <v>120</v>
      </c>
      <c r="AC254" s="393"/>
      <c r="AD254" s="371"/>
      <c r="AF254" s="580" t="s">
        <v>965</v>
      </c>
      <c r="AG254" s="581">
        <v>0</v>
      </c>
      <c r="AI254" s="628" t="str">
        <f t="shared" si="4"/>
        <v>42835ITF (EGYPT 2)14Dα18</v>
      </c>
      <c r="AJ254" s="391">
        <v>42835</v>
      </c>
      <c r="AK254" s="384" t="s">
        <v>1339</v>
      </c>
      <c r="AL254" s="385">
        <v>14</v>
      </c>
      <c r="AM254" s="386" t="s">
        <v>1278</v>
      </c>
      <c r="AN254" s="387" t="s">
        <v>893</v>
      </c>
      <c r="AO254" s="387" t="s">
        <v>1205</v>
      </c>
      <c r="AP254" s="387">
        <v>16</v>
      </c>
      <c r="AQ254" s="553">
        <v>2640</v>
      </c>
      <c r="AR254" s="372">
        <v>646</v>
      </c>
    </row>
    <row r="255" spans="24:44">
      <c r="X255" s="369" t="s">
        <v>309</v>
      </c>
      <c r="Y255" s="366">
        <v>220</v>
      </c>
      <c r="Z255" s="366" t="s">
        <v>125</v>
      </c>
      <c r="AC255" s="393"/>
      <c r="AD255" s="371"/>
      <c r="AF255" s="580" t="s">
        <v>966</v>
      </c>
      <c r="AG255" s="581">
        <v>0</v>
      </c>
      <c r="AI255" s="628" t="str">
        <f t="shared" si="4"/>
        <v>42835ITF (EGYPT 2)14Sκ18</v>
      </c>
      <c r="AJ255" s="391">
        <v>42835</v>
      </c>
      <c r="AK255" s="384" t="s">
        <v>1339</v>
      </c>
      <c r="AL255" s="385">
        <v>14</v>
      </c>
      <c r="AM255" s="386" t="s">
        <v>1278</v>
      </c>
      <c r="AN255" s="387" t="s">
        <v>892</v>
      </c>
      <c r="AO255" s="387" t="s">
        <v>1209</v>
      </c>
      <c r="AP255" s="387">
        <v>12</v>
      </c>
      <c r="AQ255" s="553">
        <v>2641</v>
      </c>
      <c r="AR255" s="372">
        <v>646</v>
      </c>
    </row>
    <row r="256" spans="24:44">
      <c r="X256" s="369" t="s">
        <v>310</v>
      </c>
      <c r="Y256" s="366">
        <v>153</v>
      </c>
      <c r="Z256" s="366" t="s">
        <v>123</v>
      </c>
      <c r="AC256" s="393"/>
      <c r="AD256" s="371"/>
      <c r="AF256" s="580" t="s">
        <v>967</v>
      </c>
      <c r="AG256" s="581">
        <v>0</v>
      </c>
      <c r="AI256" s="628" t="str">
        <f t="shared" si="4"/>
        <v>42835ITF (EGYPT 2)14Dκ18</v>
      </c>
      <c r="AJ256" s="391">
        <v>42835</v>
      </c>
      <c r="AK256" s="384" t="s">
        <v>1339</v>
      </c>
      <c r="AL256" s="385">
        <v>14</v>
      </c>
      <c r="AM256" s="386" t="s">
        <v>1278</v>
      </c>
      <c r="AN256" s="387" t="s">
        <v>893</v>
      </c>
      <c r="AO256" s="387" t="s">
        <v>1209</v>
      </c>
      <c r="AP256" s="387">
        <v>20</v>
      </c>
      <c r="AQ256" s="553">
        <v>2642</v>
      </c>
      <c r="AR256" s="372">
        <v>646</v>
      </c>
    </row>
    <row r="257" spans="24:44">
      <c r="X257" s="369" t="s">
        <v>311</v>
      </c>
      <c r="Y257" s="366">
        <v>286</v>
      </c>
      <c r="Z257" s="366" t="s">
        <v>135</v>
      </c>
      <c r="AC257" s="393"/>
      <c r="AD257" s="371"/>
      <c r="AF257" s="580" t="s">
        <v>749</v>
      </c>
      <c r="AG257" s="581">
        <v>0</v>
      </c>
      <c r="AI257" s="628" t="str">
        <f t="shared" si="4"/>
        <v>42835TE (MARSHALL)15Sα14</v>
      </c>
      <c r="AJ257" s="391">
        <v>42835</v>
      </c>
      <c r="AK257" s="384" t="s">
        <v>1340</v>
      </c>
      <c r="AL257" s="385">
        <v>15</v>
      </c>
      <c r="AM257" s="386" t="s">
        <v>1280</v>
      </c>
      <c r="AN257" s="387" t="s">
        <v>892</v>
      </c>
      <c r="AO257" s="387" t="s">
        <v>1203</v>
      </c>
      <c r="AP257" s="387">
        <v>6</v>
      </c>
      <c r="AQ257" s="553">
        <v>2643</v>
      </c>
      <c r="AR257" s="372">
        <v>647</v>
      </c>
    </row>
    <row r="258" spans="24:44">
      <c r="X258" s="369" t="s">
        <v>312</v>
      </c>
      <c r="Y258" s="366">
        <v>354</v>
      </c>
      <c r="Z258" s="366" t="s">
        <v>138</v>
      </c>
      <c r="AC258" s="393"/>
      <c r="AD258" s="371"/>
      <c r="AF258" s="580" t="s">
        <v>750</v>
      </c>
      <c r="AG258" s="581">
        <v>0</v>
      </c>
      <c r="AI258" s="628" t="str">
        <f t="shared" si="4"/>
        <v>42835TE (MARSHALL)15Dα14</v>
      </c>
      <c r="AJ258" s="391">
        <v>42835</v>
      </c>
      <c r="AK258" s="384" t="s">
        <v>1340</v>
      </c>
      <c r="AL258" s="385">
        <v>15</v>
      </c>
      <c r="AM258" s="386" t="s">
        <v>1280</v>
      </c>
      <c r="AN258" s="387" t="s">
        <v>893</v>
      </c>
      <c r="AO258" s="387" t="s">
        <v>1203</v>
      </c>
      <c r="AP258" s="387">
        <v>14</v>
      </c>
      <c r="AQ258" s="553">
        <v>2644</v>
      </c>
      <c r="AR258" s="372">
        <v>647</v>
      </c>
    </row>
    <row r="259" spans="24:44">
      <c r="X259" s="369" t="s">
        <v>565</v>
      </c>
      <c r="Y259" s="366">
        <v>154</v>
      </c>
      <c r="Z259" s="366" t="s">
        <v>123</v>
      </c>
      <c r="AC259" s="393"/>
      <c r="AD259" s="371"/>
      <c r="AF259" s="580" t="s">
        <v>751</v>
      </c>
      <c r="AG259" s="581">
        <v>0</v>
      </c>
      <c r="AI259" s="628" t="str">
        <f t="shared" ref="AI259:AI322" si="5">AJ259&amp;AK259&amp;AL259&amp;AN259&amp;AO259</f>
        <v>42835TE (TIRANA)15Sα14</v>
      </c>
      <c r="AJ259" s="391">
        <v>42835</v>
      </c>
      <c r="AK259" s="384" t="s">
        <v>1341</v>
      </c>
      <c r="AL259" s="385">
        <v>15</v>
      </c>
      <c r="AM259" s="386" t="s">
        <v>1280</v>
      </c>
      <c r="AN259" s="387" t="s">
        <v>892</v>
      </c>
      <c r="AO259" s="387" t="s">
        <v>1203</v>
      </c>
      <c r="AP259" s="387">
        <v>6</v>
      </c>
      <c r="AQ259" s="553">
        <v>2645</v>
      </c>
      <c r="AR259" s="372">
        <v>648</v>
      </c>
    </row>
    <row r="260" spans="24:44">
      <c r="X260" s="369" t="s">
        <v>313</v>
      </c>
      <c r="Y260" s="366">
        <v>393</v>
      </c>
      <c r="Z260" s="366" t="s">
        <v>120</v>
      </c>
      <c r="AC260" s="393"/>
      <c r="AD260" s="371"/>
      <c r="AF260" s="580" t="s">
        <v>752</v>
      </c>
      <c r="AG260" s="581">
        <v>7.5</v>
      </c>
      <c r="AI260" s="628" t="str">
        <f t="shared" si="5"/>
        <v>42835TE (TIRANA)15Dα14</v>
      </c>
      <c r="AJ260" s="391">
        <v>42835</v>
      </c>
      <c r="AK260" s="384" t="s">
        <v>1341</v>
      </c>
      <c r="AL260" s="385">
        <v>15</v>
      </c>
      <c r="AM260" s="386" t="s">
        <v>1280</v>
      </c>
      <c r="AN260" s="387" t="s">
        <v>893</v>
      </c>
      <c r="AO260" s="387" t="s">
        <v>1203</v>
      </c>
      <c r="AP260" s="387">
        <v>14</v>
      </c>
      <c r="AQ260" s="553">
        <v>2646</v>
      </c>
      <c r="AR260" s="372">
        <v>648</v>
      </c>
    </row>
    <row r="261" spans="24:44">
      <c r="X261" s="369" t="s">
        <v>566</v>
      </c>
      <c r="Y261" s="366">
        <v>155</v>
      </c>
      <c r="Z261" s="366" t="s">
        <v>123</v>
      </c>
      <c r="AC261" s="393"/>
      <c r="AD261" s="371"/>
      <c r="AF261" s="580" t="s">
        <v>753</v>
      </c>
      <c r="AG261" s="581">
        <v>6.2</v>
      </c>
      <c r="AI261" s="628" t="str">
        <f t="shared" si="5"/>
        <v>42829Παν (Η) 12333Sα12</v>
      </c>
      <c r="AJ261" s="391">
        <v>42829</v>
      </c>
      <c r="AK261" s="384" t="s">
        <v>1342</v>
      </c>
      <c r="AL261" s="385">
        <v>333</v>
      </c>
      <c r="AM261" s="386" t="s">
        <v>186</v>
      </c>
      <c r="AN261" s="387" t="s">
        <v>892</v>
      </c>
      <c r="AO261" s="387" t="s">
        <v>1202</v>
      </c>
      <c r="AP261" s="387">
        <v>5</v>
      </c>
      <c r="AQ261" s="553">
        <v>2647</v>
      </c>
      <c r="AR261" s="372">
        <v>649</v>
      </c>
    </row>
    <row r="262" spans="24:44">
      <c r="X262" s="369" t="s">
        <v>1192</v>
      </c>
      <c r="Y262" s="366">
        <v>475</v>
      </c>
      <c r="Z262" s="366" t="s">
        <v>143</v>
      </c>
      <c r="AC262" s="393"/>
      <c r="AD262" s="371"/>
      <c r="AF262" s="580" t="s">
        <v>754</v>
      </c>
      <c r="AG262" s="581">
        <v>3.7</v>
      </c>
      <c r="AI262" s="628" t="str">
        <f t="shared" si="5"/>
        <v>42829Παν (Η) 12333Dα12</v>
      </c>
      <c r="AJ262" s="391">
        <v>42829</v>
      </c>
      <c r="AK262" s="384" t="s">
        <v>1342</v>
      </c>
      <c r="AL262" s="385">
        <v>333</v>
      </c>
      <c r="AM262" s="386" t="s">
        <v>186</v>
      </c>
      <c r="AN262" s="387" t="s">
        <v>893</v>
      </c>
      <c r="AO262" s="387" t="s">
        <v>1202</v>
      </c>
      <c r="AP262" s="387">
        <v>13</v>
      </c>
      <c r="AQ262" s="553">
        <v>2648</v>
      </c>
      <c r="AR262" s="372">
        <v>649</v>
      </c>
    </row>
    <row r="263" spans="24:44">
      <c r="X263" s="369" t="s">
        <v>314</v>
      </c>
      <c r="Y263" s="366">
        <v>242</v>
      </c>
      <c r="Z263" s="366" t="s">
        <v>143</v>
      </c>
      <c r="AC263" s="393"/>
      <c r="AD263" s="371"/>
      <c r="AF263" s="580" t="s">
        <v>755</v>
      </c>
      <c r="AG263" s="581">
        <v>2.5</v>
      </c>
      <c r="AI263" s="628" t="str">
        <f t="shared" si="5"/>
        <v>42829Παν (Η) 12333Sκ12</v>
      </c>
      <c r="AJ263" s="391">
        <v>42829</v>
      </c>
      <c r="AK263" s="384" t="s">
        <v>1342</v>
      </c>
      <c r="AL263" s="385">
        <v>333</v>
      </c>
      <c r="AM263" s="386" t="s">
        <v>186</v>
      </c>
      <c r="AN263" s="387" t="s">
        <v>892</v>
      </c>
      <c r="AO263" s="387" t="s">
        <v>1206</v>
      </c>
      <c r="AP263" s="387">
        <v>9</v>
      </c>
      <c r="AQ263" s="553">
        <v>2649</v>
      </c>
      <c r="AR263" s="372">
        <v>649</v>
      </c>
    </row>
    <row r="264" spans="24:44">
      <c r="X264" s="369" t="s">
        <v>315</v>
      </c>
      <c r="Y264" s="366">
        <v>355</v>
      </c>
      <c r="Z264" s="366" t="s">
        <v>138</v>
      </c>
      <c r="AC264" s="393"/>
      <c r="AD264" s="371"/>
      <c r="AF264" s="580" t="s">
        <v>756</v>
      </c>
      <c r="AG264" s="581">
        <v>1.8</v>
      </c>
      <c r="AI264" s="628" t="str">
        <f t="shared" si="5"/>
        <v>42829Παν (Η) 12333Dκ12</v>
      </c>
      <c r="AJ264" s="391">
        <v>42829</v>
      </c>
      <c r="AK264" s="384" t="s">
        <v>1342</v>
      </c>
      <c r="AL264" s="385">
        <v>333</v>
      </c>
      <c r="AM264" s="386" t="s">
        <v>186</v>
      </c>
      <c r="AN264" s="387" t="s">
        <v>893</v>
      </c>
      <c r="AO264" s="387" t="s">
        <v>1206</v>
      </c>
      <c r="AP264" s="387">
        <v>17</v>
      </c>
      <c r="AQ264" s="553">
        <v>2650</v>
      </c>
      <c r="AR264" s="372">
        <v>649</v>
      </c>
    </row>
    <row r="265" spans="24:44">
      <c r="X265" s="369" t="s">
        <v>316</v>
      </c>
      <c r="Y265" s="366">
        <v>394</v>
      </c>
      <c r="Z265" s="366" t="s">
        <v>120</v>
      </c>
      <c r="AC265" s="393"/>
      <c r="AD265" s="371"/>
      <c r="AF265" s="580" t="s">
        <v>757</v>
      </c>
      <c r="AG265" s="581">
        <v>1.2</v>
      </c>
      <c r="AI265" s="628" t="str">
        <f t="shared" si="5"/>
        <v>42851Παν (Η) 14333Sα14</v>
      </c>
      <c r="AJ265" s="391">
        <v>42851</v>
      </c>
      <c r="AK265" s="384" t="s">
        <v>1343</v>
      </c>
      <c r="AL265" s="385">
        <v>333</v>
      </c>
      <c r="AM265" s="386" t="s">
        <v>186</v>
      </c>
      <c r="AN265" s="387" t="s">
        <v>892</v>
      </c>
      <c r="AO265" s="387" t="s">
        <v>1203</v>
      </c>
      <c r="AP265" s="387">
        <v>6</v>
      </c>
      <c r="AQ265" s="553">
        <v>2651</v>
      </c>
      <c r="AR265" s="372">
        <v>650</v>
      </c>
    </row>
    <row r="266" spans="24:44">
      <c r="X266" s="369" t="s">
        <v>317</v>
      </c>
      <c r="Y266" s="366">
        <v>243</v>
      </c>
      <c r="Z266" s="366" t="s">
        <v>143</v>
      </c>
      <c r="AC266" s="393"/>
      <c r="AD266" s="371"/>
      <c r="AF266" s="580" t="s">
        <v>758</v>
      </c>
      <c r="AG266" s="581">
        <v>0.5</v>
      </c>
      <c r="AI266" s="628" t="str">
        <f t="shared" si="5"/>
        <v>42851Παν (Η) 14333Dα14</v>
      </c>
      <c r="AJ266" s="391">
        <v>42851</v>
      </c>
      <c r="AK266" s="384" t="s">
        <v>1343</v>
      </c>
      <c r="AL266" s="385">
        <v>333</v>
      </c>
      <c r="AM266" s="386" t="s">
        <v>186</v>
      </c>
      <c r="AN266" s="387" t="s">
        <v>893</v>
      </c>
      <c r="AO266" s="387" t="s">
        <v>1203</v>
      </c>
      <c r="AP266" s="387">
        <v>14</v>
      </c>
      <c r="AQ266" s="553">
        <v>2652</v>
      </c>
      <c r="AR266" s="372">
        <v>650</v>
      </c>
    </row>
    <row r="267" spans="24:44">
      <c r="X267" s="369" t="s">
        <v>318</v>
      </c>
      <c r="Y267" s="366">
        <v>192</v>
      </c>
      <c r="Z267" s="366" t="s">
        <v>127</v>
      </c>
      <c r="AC267" s="393"/>
      <c r="AD267" s="371"/>
      <c r="AF267" s="580" t="s">
        <v>759</v>
      </c>
      <c r="AG267" s="581">
        <v>0</v>
      </c>
      <c r="AI267" s="628" t="str">
        <f t="shared" si="5"/>
        <v>42851Παν (Η) 14333Sκ14</v>
      </c>
      <c r="AJ267" s="391">
        <v>42851</v>
      </c>
      <c r="AK267" s="384" t="s">
        <v>1343</v>
      </c>
      <c r="AL267" s="385">
        <v>333</v>
      </c>
      <c r="AM267" s="386" t="s">
        <v>186</v>
      </c>
      <c r="AN267" s="387" t="s">
        <v>892</v>
      </c>
      <c r="AO267" s="387" t="s">
        <v>1207</v>
      </c>
      <c r="AP267" s="387">
        <v>10</v>
      </c>
      <c r="AQ267" s="553">
        <v>2653</v>
      </c>
      <c r="AR267" s="372">
        <v>650</v>
      </c>
    </row>
    <row r="268" spans="24:44">
      <c r="X268" s="369" t="s">
        <v>319</v>
      </c>
      <c r="Y268" s="366">
        <v>244</v>
      </c>
      <c r="Z268" s="366" t="s">
        <v>143</v>
      </c>
      <c r="AC268" s="393"/>
      <c r="AD268" s="371"/>
      <c r="AF268" s="580" t="s">
        <v>968</v>
      </c>
      <c r="AG268" s="581">
        <v>0</v>
      </c>
      <c r="AI268" s="628" t="str">
        <f t="shared" si="5"/>
        <v>42851Παν (Η) 14333Dκ14</v>
      </c>
      <c r="AJ268" s="391">
        <v>42851</v>
      </c>
      <c r="AK268" s="384" t="s">
        <v>1343</v>
      </c>
      <c r="AL268" s="385">
        <v>333</v>
      </c>
      <c r="AM268" s="386" t="s">
        <v>186</v>
      </c>
      <c r="AN268" s="387" t="s">
        <v>893</v>
      </c>
      <c r="AO268" s="387" t="s">
        <v>1207</v>
      </c>
      <c r="AP268" s="387">
        <v>18</v>
      </c>
      <c r="AQ268" s="553">
        <v>2654</v>
      </c>
      <c r="AR268" s="372">
        <v>650</v>
      </c>
    </row>
    <row r="269" spans="24:44">
      <c r="X269" s="369" t="s">
        <v>1193</v>
      </c>
      <c r="Y269" s="366">
        <v>356</v>
      </c>
      <c r="Z269" s="366" t="s">
        <v>138</v>
      </c>
      <c r="AC269" s="393"/>
      <c r="AD269" s="371"/>
      <c r="AF269" s="580" t="s">
        <v>969</v>
      </c>
      <c r="AG269" s="581">
        <v>0</v>
      </c>
      <c r="AI269" s="628" t="str">
        <f t="shared" si="5"/>
        <v>42851Παν (Η) 16333Sα16</v>
      </c>
      <c r="AJ269" s="391">
        <v>42851</v>
      </c>
      <c r="AK269" s="384" t="s">
        <v>1344</v>
      </c>
      <c r="AL269" s="385">
        <v>333</v>
      </c>
      <c r="AM269" s="386" t="s">
        <v>186</v>
      </c>
      <c r="AN269" s="387" t="s">
        <v>892</v>
      </c>
      <c r="AO269" s="387" t="s">
        <v>1204</v>
      </c>
      <c r="AP269" s="387">
        <v>7</v>
      </c>
      <c r="AQ269" s="553">
        <v>2655</v>
      </c>
      <c r="AR269" s="372">
        <v>651</v>
      </c>
    </row>
    <row r="270" spans="24:44">
      <c r="X270" s="369" t="s">
        <v>320</v>
      </c>
      <c r="Y270" s="366">
        <v>193</v>
      </c>
      <c r="Z270" s="366" t="s">
        <v>127</v>
      </c>
      <c r="AC270" s="393"/>
      <c r="AD270" s="371"/>
      <c r="AF270" s="580" t="s">
        <v>970</v>
      </c>
      <c r="AG270" s="581">
        <v>0</v>
      </c>
      <c r="AI270" s="628" t="str">
        <f t="shared" si="5"/>
        <v>42851Παν (Η) 16333Dα16</v>
      </c>
      <c r="AJ270" s="391">
        <v>42851</v>
      </c>
      <c r="AK270" s="384" t="s">
        <v>1344</v>
      </c>
      <c r="AL270" s="385">
        <v>333</v>
      </c>
      <c r="AM270" s="386" t="s">
        <v>186</v>
      </c>
      <c r="AN270" s="387" t="s">
        <v>893</v>
      </c>
      <c r="AO270" s="387" t="s">
        <v>1204</v>
      </c>
      <c r="AP270" s="387">
        <v>15</v>
      </c>
      <c r="AQ270" s="553">
        <v>2656</v>
      </c>
      <c r="AR270" s="372">
        <v>651</v>
      </c>
    </row>
    <row r="271" spans="24:44">
      <c r="X271" s="369" t="s">
        <v>321</v>
      </c>
      <c r="Y271" s="366">
        <v>287</v>
      </c>
      <c r="Z271" s="366" t="s">
        <v>135</v>
      </c>
      <c r="AC271" s="393"/>
      <c r="AD271" s="371"/>
      <c r="AF271" s="580" t="s">
        <v>971</v>
      </c>
      <c r="AG271" s="581">
        <v>0</v>
      </c>
      <c r="AI271" s="628" t="str">
        <f t="shared" si="5"/>
        <v>42851Παν (Η) 16333Sκ16</v>
      </c>
      <c r="AJ271" s="391">
        <v>42851</v>
      </c>
      <c r="AK271" s="384" t="s">
        <v>1344</v>
      </c>
      <c r="AL271" s="385">
        <v>333</v>
      </c>
      <c r="AM271" s="386" t="s">
        <v>186</v>
      </c>
      <c r="AN271" s="387" t="s">
        <v>892</v>
      </c>
      <c r="AO271" s="387" t="s">
        <v>1208</v>
      </c>
      <c r="AP271" s="387">
        <v>11</v>
      </c>
      <c r="AQ271" s="553">
        <v>2657</v>
      </c>
      <c r="AR271" s="372">
        <v>651</v>
      </c>
    </row>
    <row r="272" spans="24:44">
      <c r="X272" s="369" t="s">
        <v>322</v>
      </c>
      <c r="Y272" s="366">
        <v>357</v>
      </c>
      <c r="Z272" s="366" t="s">
        <v>138</v>
      </c>
      <c r="AC272" s="393"/>
      <c r="AD272" s="371"/>
      <c r="AF272" s="580" t="s">
        <v>760</v>
      </c>
      <c r="AG272" s="581">
        <v>0</v>
      </c>
      <c r="AI272" s="628" t="str">
        <f t="shared" si="5"/>
        <v>42851Παν (Η) 16333Dκ16</v>
      </c>
      <c r="AJ272" s="391">
        <v>42851</v>
      </c>
      <c r="AK272" s="384" t="s">
        <v>1344</v>
      </c>
      <c r="AL272" s="385">
        <v>333</v>
      </c>
      <c r="AM272" s="386" t="s">
        <v>186</v>
      </c>
      <c r="AN272" s="387" t="s">
        <v>893</v>
      </c>
      <c r="AO272" s="387" t="s">
        <v>1208</v>
      </c>
      <c r="AP272" s="387">
        <v>19</v>
      </c>
      <c r="AQ272" s="553">
        <v>2658</v>
      </c>
      <c r="AR272" s="372">
        <v>651</v>
      </c>
    </row>
    <row r="273" spans="24:44">
      <c r="X273" s="369" t="s">
        <v>1194</v>
      </c>
      <c r="Y273" s="366">
        <v>495</v>
      </c>
      <c r="Z273" s="366" t="s">
        <v>120</v>
      </c>
      <c r="AC273" s="393"/>
      <c r="AD273" s="371"/>
      <c r="AF273" s="580" t="s">
        <v>761</v>
      </c>
      <c r="AG273" s="581">
        <v>0</v>
      </c>
      <c r="AI273" s="628" t="str">
        <f t="shared" si="5"/>
        <v>42853Ε3 17η (Γ)193Sα12</v>
      </c>
      <c r="AJ273" s="391">
        <v>42853</v>
      </c>
      <c r="AK273" s="384" t="s">
        <v>1345</v>
      </c>
      <c r="AL273" s="385">
        <v>193</v>
      </c>
      <c r="AM273" s="386" t="s">
        <v>320</v>
      </c>
      <c r="AN273" s="387" t="s">
        <v>892</v>
      </c>
      <c r="AO273" s="387" t="s">
        <v>1202</v>
      </c>
      <c r="AP273" s="387">
        <v>5</v>
      </c>
      <c r="AQ273" s="553">
        <v>2659</v>
      </c>
      <c r="AR273" s="372">
        <v>652</v>
      </c>
    </row>
    <row r="274" spans="24:44">
      <c r="X274" s="369" t="s">
        <v>323</v>
      </c>
      <c r="Y274" s="366">
        <v>194</v>
      </c>
      <c r="Z274" s="366" t="s">
        <v>127</v>
      </c>
      <c r="AC274" s="393"/>
      <c r="AD274" s="371"/>
      <c r="AF274" s="580" t="s">
        <v>762</v>
      </c>
      <c r="AG274" s="581">
        <v>0</v>
      </c>
      <c r="AI274" s="628" t="str">
        <f t="shared" si="5"/>
        <v>42853Ε3 17η (Γ)200Sα16</v>
      </c>
      <c r="AJ274" s="391">
        <v>42853</v>
      </c>
      <c r="AK274" s="384" t="s">
        <v>1345</v>
      </c>
      <c r="AL274" s="385">
        <v>200</v>
      </c>
      <c r="AM274" s="386" t="s">
        <v>378</v>
      </c>
      <c r="AN274" s="387" t="s">
        <v>892</v>
      </c>
      <c r="AO274" s="387" t="s">
        <v>1204</v>
      </c>
      <c r="AP274" s="387">
        <v>7</v>
      </c>
      <c r="AQ274" s="553">
        <v>2660</v>
      </c>
      <c r="AR274" s="372">
        <v>652</v>
      </c>
    </row>
    <row r="275" spans="24:44">
      <c r="X275" s="369" t="s">
        <v>324</v>
      </c>
      <c r="Y275" s="366">
        <v>245</v>
      </c>
      <c r="Z275" s="366" t="s">
        <v>143</v>
      </c>
      <c r="AC275" s="393"/>
      <c r="AD275" s="371"/>
      <c r="AF275" s="580" t="s">
        <v>763</v>
      </c>
      <c r="AG275" s="581">
        <v>15</v>
      </c>
      <c r="AI275" s="628" t="str">
        <f t="shared" si="5"/>
        <v>42853Ε3 17η (Γ)193Sκ12</v>
      </c>
      <c r="AJ275" s="391">
        <v>42853</v>
      </c>
      <c r="AK275" s="384" t="s">
        <v>1345</v>
      </c>
      <c r="AL275" s="385">
        <v>193</v>
      </c>
      <c r="AM275" s="386" t="s">
        <v>320</v>
      </c>
      <c r="AN275" s="387" t="s">
        <v>892</v>
      </c>
      <c r="AO275" s="387" t="s">
        <v>1206</v>
      </c>
      <c r="AP275" s="387">
        <v>9</v>
      </c>
      <c r="AQ275" s="553">
        <v>2661</v>
      </c>
      <c r="AR275" s="372">
        <v>652</v>
      </c>
    </row>
    <row r="276" spans="24:44">
      <c r="X276" s="369" t="s">
        <v>325</v>
      </c>
      <c r="Y276" s="366">
        <v>115</v>
      </c>
      <c r="Z276" s="366" t="s">
        <v>149</v>
      </c>
      <c r="AC276" s="393"/>
      <c r="AD276" s="371"/>
      <c r="AF276" s="580" t="s">
        <v>764</v>
      </c>
      <c r="AG276" s="581">
        <v>12.5</v>
      </c>
      <c r="AI276" s="628" t="str">
        <f t="shared" si="5"/>
        <v>42853Ε3 17η (Γ)200Sκ16</v>
      </c>
      <c r="AJ276" s="391">
        <v>42853</v>
      </c>
      <c r="AK276" s="384" t="s">
        <v>1345</v>
      </c>
      <c r="AL276" s="385">
        <v>200</v>
      </c>
      <c r="AM276" s="386" t="s">
        <v>378</v>
      </c>
      <c r="AN276" s="387" t="s">
        <v>892</v>
      </c>
      <c r="AO276" s="387" t="s">
        <v>1208</v>
      </c>
      <c r="AP276" s="387">
        <v>11</v>
      </c>
      <c r="AQ276" s="553">
        <v>2662</v>
      </c>
      <c r="AR276" s="372">
        <v>652</v>
      </c>
    </row>
    <row r="277" spans="24:44">
      <c r="X277" s="369" t="s">
        <v>326</v>
      </c>
      <c r="Y277" s="366">
        <v>288</v>
      </c>
      <c r="Z277" s="366" t="s">
        <v>135</v>
      </c>
      <c r="AC277" s="393"/>
      <c r="AD277" s="371"/>
      <c r="AF277" s="580" t="s">
        <v>765</v>
      </c>
      <c r="AG277" s="581">
        <v>7.5</v>
      </c>
      <c r="AI277" s="628" t="str">
        <f t="shared" si="5"/>
        <v>42853Ε3 17η (Δ)219Sα12</v>
      </c>
      <c r="AJ277" s="391">
        <v>42853</v>
      </c>
      <c r="AK277" s="384" t="s">
        <v>1346</v>
      </c>
      <c r="AL277" s="385">
        <v>219</v>
      </c>
      <c r="AM277" s="386" t="s">
        <v>299</v>
      </c>
      <c r="AN277" s="387" t="s">
        <v>892</v>
      </c>
      <c r="AO277" s="387" t="s">
        <v>1202</v>
      </c>
      <c r="AP277" s="387">
        <v>5</v>
      </c>
      <c r="AQ277" s="553">
        <v>2663</v>
      </c>
      <c r="AR277" s="372">
        <v>653</v>
      </c>
    </row>
    <row r="278" spans="24:44">
      <c r="X278" s="369" t="s">
        <v>1195</v>
      </c>
      <c r="Y278" s="366">
        <v>486</v>
      </c>
      <c r="Z278" s="366" t="s">
        <v>138</v>
      </c>
      <c r="AC278" s="393"/>
      <c r="AD278" s="371"/>
      <c r="AF278" s="580" t="s">
        <v>766</v>
      </c>
      <c r="AG278" s="581">
        <v>5</v>
      </c>
      <c r="AI278" s="628" t="str">
        <f t="shared" si="5"/>
        <v>42853Ε3 17η (Δ)219Sα16</v>
      </c>
      <c r="AJ278" s="391">
        <v>42853</v>
      </c>
      <c r="AK278" s="384" t="s">
        <v>1346</v>
      </c>
      <c r="AL278" s="385">
        <v>219</v>
      </c>
      <c r="AM278" s="386" t="s">
        <v>299</v>
      </c>
      <c r="AN278" s="387" t="s">
        <v>892</v>
      </c>
      <c r="AO278" s="387" t="s">
        <v>1204</v>
      </c>
      <c r="AP278" s="387">
        <v>7</v>
      </c>
      <c r="AQ278" s="553">
        <v>2664</v>
      </c>
      <c r="AR278" s="372">
        <v>653</v>
      </c>
    </row>
    <row r="279" spans="24:44">
      <c r="X279" s="369" t="s">
        <v>327</v>
      </c>
      <c r="Y279" s="366">
        <v>116</v>
      </c>
      <c r="Z279" s="366" t="s">
        <v>149</v>
      </c>
      <c r="AC279" s="393"/>
      <c r="AD279" s="371"/>
      <c r="AF279" s="580" t="s">
        <v>767</v>
      </c>
      <c r="AG279" s="581">
        <v>4</v>
      </c>
      <c r="AI279" s="628" t="str">
        <f t="shared" si="5"/>
        <v>42853Ε3 17η (Δ)219Sκ12</v>
      </c>
      <c r="AJ279" s="391">
        <v>42853</v>
      </c>
      <c r="AK279" s="384" t="s">
        <v>1346</v>
      </c>
      <c r="AL279" s="385">
        <v>219</v>
      </c>
      <c r="AM279" s="386" t="s">
        <v>299</v>
      </c>
      <c r="AN279" s="387" t="s">
        <v>892</v>
      </c>
      <c r="AO279" s="387" t="s">
        <v>1206</v>
      </c>
      <c r="AP279" s="387">
        <v>9</v>
      </c>
      <c r="AQ279" s="553">
        <v>2665</v>
      </c>
      <c r="AR279" s="372">
        <v>653</v>
      </c>
    </row>
    <row r="280" spans="24:44">
      <c r="X280" s="369" t="s">
        <v>1196</v>
      </c>
      <c r="Y280" s="366">
        <v>462</v>
      </c>
      <c r="Z280" s="366" t="s">
        <v>123</v>
      </c>
      <c r="AC280" s="393"/>
      <c r="AD280" s="371"/>
      <c r="AF280" s="580" t="s">
        <v>768</v>
      </c>
      <c r="AG280" s="581">
        <v>2.5</v>
      </c>
      <c r="AI280" s="628" t="str">
        <f t="shared" si="5"/>
        <v>42853Ε3 17η (Δ)219Sκ16</v>
      </c>
      <c r="AJ280" s="590">
        <v>42853</v>
      </c>
      <c r="AK280" s="384" t="s">
        <v>1346</v>
      </c>
      <c r="AL280" s="385">
        <v>219</v>
      </c>
      <c r="AM280" s="386" t="s">
        <v>299</v>
      </c>
      <c r="AN280" s="387" t="s">
        <v>892</v>
      </c>
      <c r="AO280" s="387" t="s">
        <v>1208</v>
      </c>
      <c r="AP280" s="387">
        <v>11</v>
      </c>
      <c r="AQ280" s="553">
        <v>2666</v>
      </c>
      <c r="AR280" s="372">
        <v>653</v>
      </c>
    </row>
    <row r="281" spans="24:44">
      <c r="X281" s="369" t="s">
        <v>328</v>
      </c>
      <c r="Y281" s="366">
        <v>359</v>
      </c>
      <c r="Z281" s="366" t="s">
        <v>138</v>
      </c>
      <c r="AC281" s="393"/>
      <c r="AD281" s="371"/>
      <c r="AF281" s="580" t="s">
        <v>769</v>
      </c>
      <c r="AG281" s="581">
        <v>1</v>
      </c>
      <c r="AI281" s="628" t="str">
        <f t="shared" si="5"/>
        <v>42853Ε3 17η (Ε)244Sα12</v>
      </c>
      <c r="AJ281" s="391">
        <v>42853</v>
      </c>
      <c r="AK281" s="384" t="s">
        <v>1347</v>
      </c>
      <c r="AL281" s="385">
        <v>244</v>
      </c>
      <c r="AM281" s="386" t="s">
        <v>319</v>
      </c>
      <c r="AN281" s="387" t="s">
        <v>892</v>
      </c>
      <c r="AO281" s="387" t="s">
        <v>1202</v>
      </c>
      <c r="AP281" s="387">
        <v>5</v>
      </c>
      <c r="AQ281" s="553">
        <v>2667</v>
      </c>
      <c r="AR281" s="372">
        <v>654</v>
      </c>
    </row>
    <row r="282" spans="24:44">
      <c r="X282" s="369" t="s">
        <v>329</v>
      </c>
      <c r="Y282" s="366">
        <v>396</v>
      </c>
      <c r="Z282" s="366" t="s">
        <v>120</v>
      </c>
      <c r="AC282" s="393"/>
      <c r="AD282" s="371"/>
      <c r="AF282" s="580" t="s">
        <v>770</v>
      </c>
      <c r="AG282" s="581">
        <v>0</v>
      </c>
      <c r="AI282" s="628" t="str">
        <f t="shared" si="5"/>
        <v>42853Ε3 17η (Ε)244Sα16</v>
      </c>
      <c r="AJ282" s="391">
        <v>42853</v>
      </c>
      <c r="AK282" s="384" t="s">
        <v>1347</v>
      </c>
      <c r="AL282" s="385">
        <v>244</v>
      </c>
      <c r="AM282" s="386" t="s">
        <v>319</v>
      </c>
      <c r="AN282" s="387" t="s">
        <v>892</v>
      </c>
      <c r="AO282" s="387" t="s">
        <v>1204</v>
      </c>
      <c r="AP282" s="387">
        <v>7</v>
      </c>
      <c r="AQ282" s="553">
        <v>2668</v>
      </c>
      <c r="AR282" s="372">
        <v>654</v>
      </c>
    </row>
    <row r="283" spans="24:44">
      <c r="X283" s="369" t="s">
        <v>330</v>
      </c>
      <c r="Y283" s="366">
        <v>397</v>
      </c>
      <c r="Z283" s="366" t="s">
        <v>120</v>
      </c>
      <c r="AC283" s="393"/>
      <c r="AD283" s="371"/>
      <c r="AF283" s="580" t="s">
        <v>972</v>
      </c>
      <c r="AG283" s="581">
        <v>0</v>
      </c>
      <c r="AI283" s="628" t="str">
        <f t="shared" si="5"/>
        <v>42853Ε3 17η (Ε)244Sκ12</v>
      </c>
      <c r="AJ283" s="391">
        <v>42853</v>
      </c>
      <c r="AK283" s="384" t="s">
        <v>1347</v>
      </c>
      <c r="AL283" s="385">
        <v>244</v>
      </c>
      <c r="AM283" s="386" t="s">
        <v>319</v>
      </c>
      <c r="AN283" s="387" t="s">
        <v>892</v>
      </c>
      <c r="AO283" s="387" t="s">
        <v>1206</v>
      </c>
      <c r="AP283" s="387">
        <v>9</v>
      </c>
      <c r="AQ283" s="553">
        <v>2669</v>
      </c>
      <c r="AR283" s="372">
        <v>654</v>
      </c>
    </row>
    <row r="284" spans="24:44">
      <c r="X284" s="369" t="s">
        <v>567</v>
      </c>
      <c r="Y284" s="366">
        <v>449</v>
      </c>
      <c r="Z284" s="366" t="s">
        <v>120</v>
      </c>
      <c r="AC284" s="393"/>
      <c r="AD284" s="371"/>
      <c r="AF284" s="580" t="s">
        <v>973</v>
      </c>
      <c r="AG284" s="581">
        <v>0</v>
      </c>
      <c r="AI284" s="628" t="str">
        <f t="shared" si="5"/>
        <v>42853Ε3 17η (Ε)244Sκ16</v>
      </c>
      <c r="AJ284" s="391">
        <v>42853</v>
      </c>
      <c r="AK284" s="384" t="s">
        <v>1347</v>
      </c>
      <c r="AL284" s="385">
        <v>244</v>
      </c>
      <c r="AM284" s="386" t="s">
        <v>319</v>
      </c>
      <c r="AN284" s="387" t="s">
        <v>892</v>
      </c>
      <c r="AO284" s="387" t="s">
        <v>1208</v>
      </c>
      <c r="AP284" s="387">
        <v>11</v>
      </c>
      <c r="AQ284" s="553">
        <v>2670</v>
      </c>
      <c r="AR284" s="372">
        <v>654</v>
      </c>
    </row>
    <row r="285" spans="24:44">
      <c r="X285" s="369" t="s">
        <v>331</v>
      </c>
      <c r="Y285" s="366">
        <v>398</v>
      </c>
      <c r="Z285" s="366" t="s">
        <v>120</v>
      </c>
      <c r="AC285" s="393"/>
      <c r="AD285" s="371"/>
      <c r="AF285" s="580" t="s">
        <v>974</v>
      </c>
      <c r="AG285" s="581">
        <v>0</v>
      </c>
      <c r="AI285" s="628" t="str">
        <f t="shared" si="5"/>
        <v>42853Ε3 17η (ΣΤ)261Sα12</v>
      </c>
      <c r="AJ285" s="391">
        <v>42853</v>
      </c>
      <c r="AK285" s="384" t="s">
        <v>1348</v>
      </c>
      <c r="AL285" s="385">
        <v>261</v>
      </c>
      <c r="AM285" s="386" t="s">
        <v>140</v>
      </c>
      <c r="AN285" s="387" t="s">
        <v>892</v>
      </c>
      <c r="AO285" s="387" t="s">
        <v>1202</v>
      </c>
      <c r="AP285" s="387">
        <v>5</v>
      </c>
      <c r="AQ285" s="553">
        <v>2671</v>
      </c>
      <c r="AR285" s="372">
        <v>655</v>
      </c>
    </row>
    <row r="286" spans="24:44">
      <c r="X286" s="369" t="s">
        <v>332</v>
      </c>
      <c r="Y286" s="366">
        <v>157</v>
      </c>
      <c r="Z286" s="366" t="s">
        <v>123</v>
      </c>
      <c r="AC286" s="393"/>
      <c r="AD286" s="371"/>
      <c r="AF286" s="580" t="s">
        <v>975</v>
      </c>
      <c r="AG286" s="581">
        <v>0</v>
      </c>
      <c r="AI286" s="628" t="str">
        <f t="shared" si="5"/>
        <v>42853Ε3 17η (ΣΤ)261Sα16</v>
      </c>
      <c r="AJ286" s="391">
        <v>42853</v>
      </c>
      <c r="AK286" s="384" t="s">
        <v>1348</v>
      </c>
      <c r="AL286" s="385">
        <v>261</v>
      </c>
      <c r="AM286" s="386" t="s">
        <v>140</v>
      </c>
      <c r="AN286" s="387" t="s">
        <v>892</v>
      </c>
      <c r="AO286" s="387" t="s">
        <v>1204</v>
      </c>
      <c r="AP286" s="387">
        <v>7</v>
      </c>
      <c r="AQ286" s="553">
        <v>2672</v>
      </c>
      <c r="AR286" s="372">
        <v>655</v>
      </c>
    </row>
    <row r="287" spans="24:44">
      <c r="X287" s="369" t="s">
        <v>333</v>
      </c>
      <c r="Y287" s="366">
        <v>158</v>
      </c>
      <c r="Z287" s="366" t="s">
        <v>123</v>
      </c>
      <c r="AC287" s="393"/>
      <c r="AD287" s="371"/>
      <c r="AF287" s="580" t="s">
        <v>771</v>
      </c>
      <c r="AG287" s="581">
        <v>0</v>
      </c>
      <c r="AI287" s="628" t="str">
        <f t="shared" si="5"/>
        <v>42853Ε3 17η (ΣΤ)261Sκ12</v>
      </c>
      <c r="AJ287" s="391">
        <v>42853</v>
      </c>
      <c r="AK287" s="384" t="s">
        <v>1348</v>
      </c>
      <c r="AL287" s="385">
        <v>261</v>
      </c>
      <c r="AM287" s="386" t="s">
        <v>140</v>
      </c>
      <c r="AN287" s="387" t="s">
        <v>892</v>
      </c>
      <c r="AO287" s="387" t="s">
        <v>1206</v>
      </c>
      <c r="AP287" s="387">
        <v>9</v>
      </c>
      <c r="AQ287" s="553">
        <v>2673</v>
      </c>
      <c r="AR287" s="372">
        <v>655</v>
      </c>
    </row>
    <row r="288" spans="24:44">
      <c r="X288" s="369" t="s">
        <v>334</v>
      </c>
      <c r="Y288" s="366">
        <v>159</v>
      </c>
      <c r="Z288" s="366" t="s">
        <v>123</v>
      </c>
      <c r="AC288" s="393"/>
      <c r="AD288" s="371"/>
      <c r="AF288" s="580" t="s">
        <v>772</v>
      </c>
      <c r="AG288" s="581">
        <v>0</v>
      </c>
      <c r="AI288" s="628" t="str">
        <f t="shared" si="5"/>
        <v>42853Ε3 17η (ΣΤ)261Sκ16</v>
      </c>
      <c r="AJ288" s="391">
        <v>42853</v>
      </c>
      <c r="AK288" s="384" t="s">
        <v>1348</v>
      </c>
      <c r="AL288" s="385">
        <v>261</v>
      </c>
      <c r="AM288" s="386" t="s">
        <v>140</v>
      </c>
      <c r="AN288" s="387" t="s">
        <v>892</v>
      </c>
      <c r="AO288" s="387" t="s">
        <v>1208</v>
      </c>
      <c r="AP288" s="387">
        <v>11</v>
      </c>
      <c r="AQ288" s="553">
        <v>2674</v>
      </c>
      <c r="AR288" s="372">
        <v>655</v>
      </c>
    </row>
    <row r="289" spans="24:44">
      <c r="X289" s="369" t="s">
        <v>335</v>
      </c>
      <c r="Y289" s="366">
        <v>195</v>
      </c>
      <c r="Z289" s="366" t="s">
        <v>127</v>
      </c>
      <c r="AC289" s="393"/>
      <c r="AD289" s="371"/>
      <c r="AF289" s="580" t="s">
        <v>773</v>
      </c>
      <c r="AG289" s="581">
        <v>0</v>
      </c>
      <c r="AI289" s="628" t="str">
        <f t="shared" si="5"/>
        <v>42856ITF (SKOPIE)14Sα18</v>
      </c>
      <c r="AJ289" s="391">
        <v>42856</v>
      </c>
      <c r="AK289" s="384" t="s">
        <v>1349</v>
      </c>
      <c r="AL289" s="385">
        <v>14</v>
      </c>
      <c r="AM289" s="386" t="s">
        <v>1278</v>
      </c>
      <c r="AN289" s="387" t="s">
        <v>892</v>
      </c>
      <c r="AO289" s="387" t="s">
        <v>1205</v>
      </c>
      <c r="AP289" s="387">
        <v>8</v>
      </c>
      <c r="AQ289" s="553">
        <v>2675</v>
      </c>
      <c r="AR289" s="372">
        <v>656</v>
      </c>
    </row>
    <row r="290" spans="24:44">
      <c r="X290" s="369" t="s">
        <v>336</v>
      </c>
      <c r="Y290" s="366">
        <v>307</v>
      </c>
      <c r="Z290" s="366" t="s">
        <v>151</v>
      </c>
      <c r="AC290" s="393"/>
      <c r="AD290" s="371"/>
      <c r="AF290" s="580" t="s">
        <v>774</v>
      </c>
      <c r="AG290" s="581">
        <v>0</v>
      </c>
      <c r="AI290" s="628" t="str">
        <f t="shared" si="5"/>
        <v>42856ITF (SKOPIE)14Dα18</v>
      </c>
      <c r="AJ290" s="391">
        <v>42856</v>
      </c>
      <c r="AK290" s="384" t="s">
        <v>1349</v>
      </c>
      <c r="AL290" s="385">
        <v>14</v>
      </c>
      <c r="AM290" s="386" t="s">
        <v>1278</v>
      </c>
      <c r="AN290" s="387" t="s">
        <v>893</v>
      </c>
      <c r="AO290" s="387" t="s">
        <v>1205</v>
      </c>
      <c r="AP290" s="387">
        <v>16</v>
      </c>
      <c r="AQ290" s="553">
        <v>2676</v>
      </c>
      <c r="AR290" s="372">
        <v>656</v>
      </c>
    </row>
    <row r="291" spans="24:44">
      <c r="X291" s="369" t="s">
        <v>337</v>
      </c>
      <c r="Y291" s="366">
        <v>289</v>
      </c>
      <c r="Z291" s="366" t="s">
        <v>135</v>
      </c>
      <c r="AC291" s="393"/>
      <c r="AD291" s="371"/>
      <c r="AF291" s="580" t="s">
        <v>775</v>
      </c>
      <c r="AG291" s="581">
        <v>0</v>
      </c>
      <c r="AI291" s="628" t="str">
        <f t="shared" si="5"/>
        <v>42856TE (SVILENGRAND)15Sκ14</v>
      </c>
      <c r="AJ291" s="391">
        <v>42856</v>
      </c>
      <c r="AK291" s="384" t="s">
        <v>1350</v>
      </c>
      <c r="AL291" s="385">
        <v>15</v>
      </c>
      <c r="AM291" s="386" t="s">
        <v>1280</v>
      </c>
      <c r="AN291" s="387" t="s">
        <v>892</v>
      </c>
      <c r="AO291" s="387" t="s">
        <v>1207</v>
      </c>
      <c r="AP291" s="387">
        <v>10</v>
      </c>
      <c r="AQ291" s="553">
        <v>2677</v>
      </c>
      <c r="AR291" s="372">
        <v>657</v>
      </c>
    </row>
    <row r="292" spans="24:44">
      <c r="X292" s="369" t="s">
        <v>338</v>
      </c>
      <c r="Y292" s="366">
        <v>399</v>
      </c>
      <c r="Z292" s="366" t="s">
        <v>120</v>
      </c>
      <c r="AC292" s="393"/>
      <c r="AD292" s="371"/>
      <c r="AF292" s="580" t="s">
        <v>776</v>
      </c>
      <c r="AG292" s="581">
        <v>0</v>
      </c>
      <c r="AI292" s="628" t="str">
        <f t="shared" si="5"/>
        <v>42860Ε1β (Β)130Sα12</v>
      </c>
      <c r="AJ292" s="391">
        <v>42860</v>
      </c>
      <c r="AK292" s="384" t="s">
        <v>1351</v>
      </c>
      <c r="AL292" s="385">
        <v>130</v>
      </c>
      <c r="AM292" s="386" t="s">
        <v>194</v>
      </c>
      <c r="AN292" s="387" t="s">
        <v>892</v>
      </c>
      <c r="AO292" s="387" t="s">
        <v>1202</v>
      </c>
      <c r="AP292" s="387">
        <v>5</v>
      </c>
      <c r="AQ292" s="553">
        <v>2678</v>
      </c>
      <c r="AR292" s="372">
        <v>658</v>
      </c>
    </row>
    <row r="293" spans="24:44">
      <c r="X293" s="369" t="s">
        <v>339</v>
      </c>
      <c r="Y293" s="366">
        <v>117</v>
      </c>
      <c r="Z293" s="366" t="s">
        <v>149</v>
      </c>
      <c r="AC293" s="393"/>
      <c r="AD293" s="371"/>
      <c r="AF293" s="580" t="s">
        <v>777</v>
      </c>
      <c r="AG293" s="581">
        <v>0</v>
      </c>
      <c r="AI293" s="628" t="str">
        <f t="shared" si="5"/>
        <v>42860Ε1β (Β)130Dα12</v>
      </c>
      <c r="AJ293" s="391">
        <v>42860</v>
      </c>
      <c r="AK293" s="384" t="s">
        <v>1351</v>
      </c>
      <c r="AL293" s="385">
        <v>130</v>
      </c>
      <c r="AM293" s="386" t="s">
        <v>194</v>
      </c>
      <c r="AN293" s="387" t="s">
        <v>893</v>
      </c>
      <c r="AO293" s="387" t="s">
        <v>1202</v>
      </c>
      <c r="AP293" s="387">
        <v>13</v>
      </c>
      <c r="AQ293" s="553">
        <v>2679</v>
      </c>
      <c r="AR293" s="372">
        <v>658</v>
      </c>
    </row>
    <row r="294" spans="24:44">
      <c r="X294" s="369" t="s">
        <v>340</v>
      </c>
      <c r="Y294" s="366">
        <v>308</v>
      </c>
      <c r="Z294" s="366" t="s">
        <v>151</v>
      </c>
      <c r="AC294" s="393"/>
      <c r="AD294" s="371"/>
      <c r="AF294" s="580" t="s">
        <v>778</v>
      </c>
      <c r="AG294" s="581">
        <v>0</v>
      </c>
      <c r="AI294" s="628" t="str">
        <f t="shared" si="5"/>
        <v>42860Ε1β (Β)152Sα14</v>
      </c>
      <c r="AJ294" s="391">
        <v>42860</v>
      </c>
      <c r="AK294" s="384" t="s">
        <v>1351</v>
      </c>
      <c r="AL294" s="385">
        <v>152</v>
      </c>
      <c r="AM294" s="386" t="s">
        <v>303</v>
      </c>
      <c r="AN294" s="387" t="s">
        <v>892</v>
      </c>
      <c r="AO294" s="387" t="s">
        <v>1203</v>
      </c>
      <c r="AP294" s="387">
        <v>6</v>
      </c>
      <c r="AQ294" s="553">
        <v>2680</v>
      </c>
      <c r="AR294" s="372">
        <v>658</v>
      </c>
    </row>
    <row r="295" spans="24:44">
      <c r="X295" s="369" t="s">
        <v>341</v>
      </c>
      <c r="Y295" s="366">
        <v>246</v>
      </c>
      <c r="Z295" s="366" t="s">
        <v>143</v>
      </c>
      <c r="AC295" s="393"/>
      <c r="AD295" s="371"/>
      <c r="AF295" s="580" t="s">
        <v>779</v>
      </c>
      <c r="AG295" s="581">
        <v>0</v>
      </c>
      <c r="AI295" s="628" t="str">
        <f t="shared" si="5"/>
        <v>42860Ε1β (Β)152Dα14</v>
      </c>
      <c r="AJ295" s="391">
        <v>42860</v>
      </c>
      <c r="AK295" s="384" t="s">
        <v>1351</v>
      </c>
      <c r="AL295" s="385">
        <v>152</v>
      </c>
      <c r="AM295" s="386" t="s">
        <v>303</v>
      </c>
      <c r="AN295" s="387" t="s">
        <v>893</v>
      </c>
      <c r="AO295" s="387" t="s">
        <v>1203</v>
      </c>
      <c r="AP295" s="387">
        <v>14</v>
      </c>
      <c r="AQ295" s="553">
        <v>2681</v>
      </c>
      <c r="AR295" s="372">
        <v>658</v>
      </c>
    </row>
    <row r="296" spans="24:44">
      <c r="X296" s="369" t="s">
        <v>342</v>
      </c>
      <c r="Y296" s="366">
        <v>196</v>
      </c>
      <c r="Z296" s="366" t="s">
        <v>127</v>
      </c>
      <c r="AC296" s="393"/>
      <c r="AD296" s="371"/>
      <c r="AF296" s="580" t="s">
        <v>780</v>
      </c>
      <c r="AG296" s="581">
        <v>0</v>
      </c>
      <c r="AI296" s="628" t="str">
        <f t="shared" si="5"/>
        <v>42860Ε1β (Β)165Sα16</v>
      </c>
      <c r="AJ296" s="391">
        <v>42860</v>
      </c>
      <c r="AK296" s="384" t="s">
        <v>1351</v>
      </c>
      <c r="AL296" s="385">
        <v>165</v>
      </c>
      <c r="AM296" s="386" t="s">
        <v>496</v>
      </c>
      <c r="AN296" s="387" t="s">
        <v>892</v>
      </c>
      <c r="AO296" s="387" t="s">
        <v>1204</v>
      </c>
      <c r="AP296" s="387">
        <v>7</v>
      </c>
      <c r="AQ296" s="553">
        <v>2682</v>
      </c>
      <c r="AR296" s="372">
        <v>658</v>
      </c>
    </row>
    <row r="297" spans="24:44">
      <c r="X297" s="369" t="s">
        <v>343</v>
      </c>
      <c r="Y297" s="366">
        <v>309</v>
      </c>
      <c r="Z297" s="366" t="s">
        <v>151</v>
      </c>
      <c r="AC297" s="393"/>
      <c r="AD297" s="371"/>
      <c r="AF297" s="580" t="s">
        <v>976</v>
      </c>
      <c r="AG297" s="581">
        <v>0</v>
      </c>
      <c r="AI297" s="628" t="str">
        <f t="shared" si="5"/>
        <v>42860Ε1β (Β)165Dα16</v>
      </c>
      <c r="AJ297" s="391">
        <v>42860</v>
      </c>
      <c r="AK297" s="384" t="s">
        <v>1351</v>
      </c>
      <c r="AL297" s="385">
        <v>165</v>
      </c>
      <c r="AM297" s="386" t="s">
        <v>496</v>
      </c>
      <c r="AN297" s="387" t="s">
        <v>893</v>
      </c>
      <c r="AO297" s="387" t="s">
        <v>1204</v>
      </c>
      <c r="AP297" s="387">
        <v>15</v>
      </c>
      <c r="AQ297" s="553">
        <v>2683</v>
      </c>
      <c r="AR297" s="372">
        <v>658</v>
      </c>
    </row>
    <row r="298" spans="24:44">
      <c r="X298" s="369" t="s">
        <v>344</v>
      </c>
      <c r="Y298" s="366">
        <v>160</v>
      </c>
      <c r="Z298" s="366" t="s">
        <v>123</v>
      </c>
      <c r="AC298" s="393"/>
      <c r="AD298" s="371"/>
      <c r="AF298" s="580" t="s">
        <v>977</v>
      </c>
      <c r="AG298" s="581">
        <v>0</v>
      </c>
      <c r="AI298" s="628" t="str">
        <f t="shared" si="5"/>
        <v>42860Ε1β (Β)152Sα18</v>
      </c>
      <c r="AJ298" s="590">
        <v>42860</v>
      </c>
      <c r="AK298" s="384" t="s">
        <v>1351</v>
      </c>
      <c r="AL298" s="385">
        <v>152</v>
      </c>
      <c r="AM298" s="386" t="s">
        <v>303</v>
      </c>
      <c r="AN298" s="387" t="s">
        <v>892</v>
      </c>
      <c r="AO298" s="387" t="s">
        <v>1205</v>
      </c>
      <c r="AP298" s="387">
        <v>8</v>
      </c>
      <c r="AQ298" s="553">
        <v>2684</v>
      </c>
      <c r="AR298" s="372">
        <v>658</v>
      </c>
    </row>
    <row r="299" spans="24:44">
      <c r="X299" s="369" t="s">
        <v>345</v>
      </c>
      <c r="Y299" s="366">
        <v>247</v>
      </c>
      <c r="Z299" s="366" t="s">
        <v>143</v>
      </c>
      <c r="AC299" s="393"/>
      <c r="AD299" s="371"/>
      <c r="AF299" s="580" t="s">
        <v>978</v>
      </c>
      <c r="AG299" s="581">
        <v>0</v>
      </c>
      <c r="AI299" s="628" t="str">
        <f t="shared" si="5"/>
        <v>42860Ε1β (Β)152Dα18</v>
      </c>
      <c r="AJ299" s="391">
        <v>42860</v>
      </c>
      <c r="AK299" s="384" t="s">
        <v>1351</v>
      </c>
      <c r="AL299" s="385">
        <v>152</v>
      </c>
      <c r="AM299" s="386" t="s">
        <v>303</v>
      </c>
      <c r="AN299" s="387" t="s">
        <v>893</v>
      </c>
      <c r="AO299" s="387" t="s">
        <v>1205</v>
      </c>
      <c r="AP299" s="387">
        <v>16</v>
      </c>
      <c r="AQ299" s="553">
        <v>2685</v>
      </c>
      <c r="AR299" s="372">
        <v>658</v>
      </c>
    </row>
    <row r="300" spans="24:44">
      <c r="X300" s="369" t="s">
        <v>346</v>
      </c>
      <c r="Y300" s="366">
        <v>290</v>
      </c>
      <c r="Z300" s="366" t="s">
        <v>135</v>
      </c>
      <c r="AC300" s="393"/>
      <c r="AD300" s="371"/>
      <c r="AF300" s="580" t="s">
        <v>979</v>
      </c>
      <c r="AG300" s="581">
        <v>0</v>
      </c>
      <c r="AI300" s="628" t="str">
        <f t="shared" si="5"/>
        <v>42860Ε1β (Β)130Sκ12</v>
      </c>
      <c r="AJ300" s="391">
        <v>42860</v>
      </c>
      <c r="AK300" s="384" t="s">
        <v>1351</v>
      </c>
      <c r="AL300" s="385">
        <v>130</v>
      </c>
      <c r="AM300" s="386" t="s">
        <v>194</v>
      </c>
      <c r="AN300" s="387" t="s">
        <v>892</v>
      </c>
      <c r="AO300" s="387" t="s">
        <v>1206</v>
      </c>
      <c r="AP300" s="387">
        <v>9</v>
      </c>
      <c r="AQ300" s="553">
        <v>2686</v>
      </c>
      <c r="AR300" s="372">
        <v>658</v>
      </c>
    </row>
    <row r="301" spans="24:44">
      <c r="X301" s="369" t="s">
        <v>347</v>
      </c>
      <c r="Y301" s="366">
        <v>161</v>
      </c>
      <c r="Z301" s="366" t="s">
        <v>123</v>
      </c>
      <c r="AC301" s="393"/>
      <c r="AD301" s="371"/>
      <c r="AF301" s="580" t="s">
        <v>781</v>
      </c>
      <c r="AG301" s="581">
        <v>0</v>
      </c>
      <c r="AI301" s="628" t="str">
        <f t="shared" si="5"/>
        <v>42860Ε1β (Β)130Dκ12</v>
      </c>
      <c r="AJ301" s="391">
        <v>42860</v>
      </c>
      <c r="AK301" s="384" t="s">
        <v>1351</v>
      </c>
      <c r="AL301" s="385">
        <v>130</v>
      </c>
      <c r="AM301" s="386" t="s">
        <v>194</v>
      </c>
      <c r="AN301" s="387" t="s">
        <v>893</v>
      </c>
      <c r="AO301" s="387" t="s">
        <v>1206</v>
      </c>
      <c r="AP301" s="387">
        <v>17</v>
      </c>
      <c r="AQ301" s="553">
        <v>2687</v>
      </c>
      <c r="AR301" s="372">
        <v>658</v>
      </c>
    </row>
    <row r="302" spans="24:44">
      <c r="X302" s="369" t="s">
        <v>348</v>
      </c>
      <c r="Y302" s="366">
        <v>360</v>
      </c>
      <c r="Z302" s="366" t="s">
        <v>138</v>
      </c>
      <c r="AC302" s="393"/>
      <c r="AD302" s="371"/>
      <c r="AF302" s="580" t="s">
        <v>782</v>
      </c>
      <c r="AG302" s="581">
        <v>0</v>
      </c>
      <c r="AI302" s="628" t="str">
        <f t="shared" si="5"/>
        <v>42860Ε1β (Β)152Sκ14</v>
      </c>
      <c r="AJ302" s="391">
        <v>42860</v>
      </c>
      <c r="AK302" s="384" t="s">
        <v>1351</v>
      </c>
      <c r="AL302" s="385">
        <v>152</v>
      </c>
      <c r="AM302" s="386" t="s">
        <v>303</v>
      </c>
      <c r="AN302" s="387" t="s">
        <v>892</v>
      </c>
      <c r="AO302" s="387" t="s">
        <v>1207</v>
      </c>
      <c r="AP302" s="387">
        <v>10</v>
      </c>
      <c r="AQ302" s="553">
        <v>2688</v>
      </c>
      <c r="AR302" s="372">
        <v>658</v>
      </c>
    </row>
    <row r="303" spans="24:44">
      <c r="X303" s="369" t="s">
        <v>349</v>
      </c>
      <c r="Y303" s="366">
        <v>162</v>
      </c>
      <c r="Z303" s="366" t="s">
        <v>123</v>
      </c>
      <c r="AC303" s="393"/>
      <c r="AD303" s="371"/>
      <c r="AF303" s="580" t="s">
        <v>783</v>
      </c>
      <c r="AG303" s="581">
        <v>0</v>
      </c>
      <c r="AI303" s="628" t="str">
        <f t="shared" si="5"/>
        <v>42860Ε1β (Β)152Dκ14</v>
      </c>
      <c r="AJ303" s="391">
        <v>42860</v>
      </c>
      <c r="AK303" s="384" t="s">
        <v>1351</v>
      </c>
      <c r="AL303" s="385">
        <v>152</v>
      </c>
      <c r="AM303" s="386" t="s">
        <v>303</v>
      </c>
      <c r="AN303" s="387" t="s">
        <v>893</v>
      </c>
      <c r="AO303" s="387" t="s">
        <v>1207</v>
      </c>
      <c r="AP303" s="387">
        <v>18</v>
      </c>
      <c r="AQ303" s="553">
        <v>2689</v>
      </c>
      <c r="AR303" s="372">
        <v>658</v>
      </c>
    </row>
    <row r="304" spans="24:44" ht="12.75">
      <c r="X304" s="369" t="s">
        <v>350</v>
      </c>
      <c r="Y304" s="366">
        <v>248</v>
      </c>
      <c r="Z304" s="366" t="s">
        <v>143</v>
      </c>
      <c r="AC304" s="393"/>
      <c r="AD304" s="371"/>
      <c r="AF304" s="572"/>
      <c r="AG304" s="572"/>
      <c r="AI304" s="628" t="str">
        <f t="shared" si="5"/>
        <v>42860Ε1β (Β)165Sκ16</v>
      </c>
      <c r="AJ304" s="391">
        <v>42860</v>
      </c>
      <c r="AK304" s="384" t="s">
        <v>1351</v>
      </c>
      <c r="AL304" s="385">
        <v>165</v>
      </c>
      <c r="AM304" s="386" t="s">
        <v>496</v>
      </c>
      <c r="AN304" s="387" t="s">
        <v>892</v>
      </c>
      <c r="AO304" s="387" t="s">
        <v>1208</v>
      </c>
      <c r="AP304" s="387">
        <v>11</v>
      </c>
      <c r="AQ304" s="553">
        <v>2690</v>
      </c>
      <c r="AR304" s="372">
        <v>658</v>
      </c>
    </row>
    <row r="305" spans="24:44">
      <c r="X305" s="369" t="s">
        <v>351</v>
      </c>
      <c r="Y305" s="366">
        <v>249</v>
      </c>
      <c r="Z305" s="366" t="s">
        <v>143</v>
      </c>
      <c r="AC305" s="393"/>
      <c r="AD305" s="371"/>
      <c r="AF305" s="582" t="s">
        <v>784</v>
      </c>
      <c r="AG305" s="583">
        <v>60</v>
      </c>
      <c r="AI305" s="628" t="str">
        <f t="shared" si="5"/>
        <v>42860Ε1β (Β)165Dκ16</v>
      </c>
      <c r="AJ305" s="391">
        <v>42860</v>
      </c>
      <c r="AK305" s="384" t="s">
        <v>1351</v>
      </c>
      <c r="AL305" s="385">
        <v>165</v>
      </c>
      <c r="AM305" s="386" t="s">
        <v>496</v>
      </c>
      <c r="AN305" s="387" t="s">
        <v>893</v>
      </c>
      <c r="AO305" s="387" t="s">
        <v>1208</v>
      </c>
      <c r="AP305" s="387">
        <v>19</v>
      </c>
      <c r="AQ305" s="553">
        <v>2691</v>
      </c>
      <c r="AR305" s="372">
        <v>658</v>
      </c>
    </row>
    <row r="306" spans="24:44">
      <c r="X306" s="369" t="s">
        <v>352</v>
      </c>
      <c r="Y306" s="366">
        <v>250</v>
      </c>
      <c r="Z306" s="366" t="s">
        <v>143</v>
      </c>
      <c r="AC306" s="393"/>
      <c r="AD306" s="371"/>
      <c r="AF306" s="582" t="s">
        <v>785</v>
      </c>
      <c r="AG306" s="583">
        <v>50</v>
      </c>
      <c r="AI306" s="628" t="str">
        <f t="shared" si="5"/>
        <v>42860Ε1β (Β)152Sκ18</v>
      </c>
      <c r="AJ306" s="391">
        <v>42860</v>
      </c>
      <c r="AK306" s="384" t="s">
        <v>1351</v>
      </c>
      <c r="AL306" s="385">
        <v>152</v>
      </c>
      <c r="AM306" s="386" t="s">
        <v>303</v>
      </c>
      <c r="AN306" s="387" t="s">
        <v>892</v>
      </c>
      <c r="AO306" s="387" t="s">
        <v>1209</v>
      </c>
      <c r="AP306" s="387">
        <v>12</v>
      </c>
      <c r="AQ306" s="553">
        <v>2692</v>
      </c>
      <c r="AR306" s="372">
        <v>658</v>
      </c>
    </row>
    <row r="307" spans="24:44">
      <c r="X307" s="369" t="s">
        <v>353</v>
      </c>
      <c r="Y307" s="366">
        <v>251</v>
      </c>
      <c r="Z307" s="366" t="s">
        <v>143</v>
      </c>
      <c r="AC307" s="393"/>
      <c r="AD307" s="371"/>
      <c r="AF307" s="582" t="s">
        <v>786</v>
      </c>
      <c r="AG307" s="583">
        <v>30</v>
      </c>
      <c r="AI307" s="628" t="str">
        <f t="shared" si="5"/>
        <v>42860Ε1β (Β)152Dκ18</v>
      </c>
      <c r="AJ307" s="391">
        <v>42860</v>
      </c>
      <c r="AK307" s="384" t="s">
        <v>1351</v>
      </c>
      <c r="AL307" s="385">
        <v>152</v>
      </c>
      <c r="AM307" s="386" t="s">
        <v>303</v>
      </c>
      <c r="AN307" s="387" t="s">
        <v>893</v>
      </c>
      <c r="AO307" s="387" t="s">
        <v>1209</v>
      </c>
      <c r="AP307" s="387">
        <v>20</v>
      </c>
      <c r="AQ307" s="553">
        <v>2693</v>
      </c>
      <c r="AR307" s="372">
        <v>658</v>
      </c>
    </row>
    <row r="308" spans="24:44">
      <c r="X308" s="369" t="s">
        <v>354</v>
      </c>
      <c r="Y308" s="366">
        <v>400</v>
      </c>
      <c r="Z308" s="366" t="s">
        <v>120</v>
      </c>
      <c r="AC308" s="393"/>
      <c r="AD308" s="371"/>
      <c r="AF308" s="582" t="s">
        <v>787</v>
      </c>
      <c r="AG308" s="583">
        <v>20</v>
      </c>
      <c r="AI308" s="628" t="str">
        <f t="shared" si="5"/>
        <v>42860Ε3 18η (ΣΤ)286Sα14</v>
      </c>
      <c r="AJ308" s="391">
        <v>42860</v>
      </c>
      <c r="AK308" s="384" t="s">
        <v>1352</v>
      </c>
      <c r="AL308" s="385">
        <v>286</v>
      </c>
      <c r="AM308" s="386" t="s">
        <v>311</v>
      </c>
      <c r="AN308" s="387" t="s">
        <v>892</v>
      </c>
      <c r="AO308" s="387" t="s">
        <v>1203</v>
      </c>
      <c r="AP308" s="387">
        <v>6</v>
      </c>
      <c r="AQ308" s="553">
        <v>2694</v>
      </c>
      <c r="AR308" s="372">
        <v>659</v>
      </c>
    </row>
    <row r="309" spans="24:44">
      <c r="X309" s="369" t="s">
        <v>355</v>
      </c>
      <c r="Y309" s="366">
        <v>310</v>
      </c>
      <c r="Z309" s="366" t="s">
        <v>151</v>
      </c>
      <c r="AC309" s="393"/>
      <c r="AD309" s="371"/>
      <c r="AF309" s="582" t="s">
        <v>788</v>
      </c>
      <c r="AG309" s="583">
        <v>15</v>
      </c>
      <c r="AI309" s="628" t="str">
        <f t="shared" si="5"/>
        <v>42860Ε3 18η (ΣΤ)286Sκ14</v>
      </c>
      <c r="AJ309" s="391">
        <v>42860</v>
      </c>
      <c r="AK309" s="384" t="s">
        <v>1352</v>
      </c>
      <c r="AL309" s="385">
        <v>286</v>
      </c>
      <c r="AM309" s="386" t="s">
        <v>311</v>
      </c>
      <c r="AN309" s="387" t="s">
        <v>892</v>
      </c>
      <c r="AO309" s="387" t="s">
        <v>1207</v>
      </c>
      <c r="AP309" s="387">
        <v>10</v>
      </c>
      <c r="AQ309" s="553">
        <v>2695</v>
      </c>
      <c r="AR309" s="372">
        <v>659</v>
      </c>
    </row>
    <row r="310" spans="24:44">
      <c r="X310" s="369" t="s">
        <v>356</v>
      </c>
      <c r="Y310" s="366">
        <v>311</v>
      </c>
      <c r="Z310" s="366" t="s">
        <v>151</v>
      </c>
      <c r="AC310" s="393"/>
      <c r="AD310" s="371"/>
      <c r="AF310" s="582" t="s">
        <v>789</v>
      </c>
      <c r="AG310" s="583">
        <v>10</v>
      </c>
      <c r="AI310" s="628" t="str">
        <f t="shared" si="5"/>
        <v>42860Ε4β (Β)124Sα12</v>
      </c>
      <c r="AJ310" s="391">
        <v>42860</v>
      </c>
      <c r="AK310" s="384" t="s">
        <v>1353</v>
      </c>
      <c r="AL310" s="385">
        <v>124</v>
      </c>
      <c r="AM310" s="386" t="s">
        <v>122</v>
      </c>
      <c r="AN310" s="387" t="s">
        <v>892</v>
      </c>
      <c r="AO310" s="387" t="s">
        <v>1202</v>
      </c>
      <c r="AP310" s="387">
        <v>5</v>
      </c>
      <c r="AQ310" s="553">
        <v>2696</v>
      </c>
      <c r="AR310" s="372">
        <v>660</v>
      </c>
    </row>
    <row r="311" spans="24:44">
      <c r="X311" s="369" t="s">
        <v>357</v>
      </c>
      <c r="Y311" s="366">
        <v>361</v>
      </c>
      <c r="Z311" s="366" t="s">
        <v>138</v>
      </c>
      <c r="AC311" s="393"/>
      <c r="AD311" s="371"/>
      <c r="AF311" s="582" t="s">
        <v>790</v>
      </c>
      <c r="AG311" s="583">
        <v>5</v>
      </c>
      <c r="AI311" s="628" t="str">
        <f t="shared" si="5"/>
        <v>42860Ε4β (Β)154Sα14</v>
      </c>
      <c r="AJ311" s="391">
        <v>42860</v>
      </c>
      <c r="AK311" s="384" t="s">
        <v>1353</v>
      </c>
      <c r="AL311" s="385">
        <v>154</v>
      </c>
      <c r="AM311" s="386" t="s">
        <v>565</v>
      </c>
      <c r="AN311" s="387" t="s">
        <v>892</v>
      </c>
      <c r="AO311" s="387" t="s">
        <v>1203</v>
      </c>
      <c r="AP311" s="387">
        <v>6</v>
      </c>
      <c r="AQ311" s="553">
        <v>2697</v>
      </c>
      <c r="AR311" s="372">
        <v>660</v>
      </c>
    </row>
    <row r="312" spans="24:44">
      <c r="X312" s="369" t="s">
        <v>358</v>
      </c>
      <c r="Y312" s="366">
        <v>439</v>
      </c>
      <c r="Z312" s="366" t="s">
        <v>129</v>
      </c>
      <c r="AC312" s="393"/>
      <c r="AD312" s="371"/>
      <c r="AF312" s="582" t="s">
        <v>1103</v>
      </c>
      <c r="AG312" s="583">
        <v>0</v>
      </c>
      <c r="AI312" s="628" t="str">
        <f t="shared" si="5"/>
        <v>42860Ε4β (Β)154Sα16</v>
      </c>
      <c r="AJ312" s="391">
        <v>42860</v>
      </c>
      <c r="AK312" s="384" t="s">
        <v>1353</v>
      </c>
      <c r="AL312" s="385">
        <v>154</v>
      </c>
      <c r="AM312" s="386" t="s">
        <v>565</v>
      </c>
      <c r="AN312" s="387" t="s">
        <v>892</v>
      </c>
      <c r="AO312" s="387" t="s">
        <v>1204</v>
      </c>
      <c r="AP312" s="387">
        <v>7</v>
      </c>
      <c r="AQ312" s="553">
        <v>2698</v>
      </c>
      <c r="AR312" s="372">
        <v>660</v>
      </c>
    </row>
    <row r="313" spans="24:44">
      <c r="X313" s="369" t="s">
        <v>1197</v>
      </c>
      <c r="Y313" s="366">
        <v>456</v>
      </c>
      <c r="Z313" s="366" t="s">
        <v>149</v>
      </c>
      <c r="AC313" s="393"/>
      <c r="AD313" s="371"/>
      <c r="AF313" s="582" t="s">
        <v>980</v>
      </c>
      <c r="AG313" s="583">
        <v>2.5</v>
      </c>
      <c r="AI313" s="628" t="str">
        <f t="shared" si="5"/>
        <v>42860Ε4β (Β)124Sκ12</v>
      </c>
      <c r="AJ313" s="391">
        <v>42860</v>
      </c>
      <c r="AK313" s="384" t="s">
        <v>1353</v>
      </c>
      <c r="AL313" s="385">
        <v>124</v>
      </c>
      <c r="AM313" s="386" t="s">
        <v>122</v>
      </c>
      <c r="AN313" s="387" t="s">
        <v>892</v>
      </c>
      <c r="AO313" s="387" t="s">
        <v>1206</v>
      </c>
      <c r="AP313" s="387">
        <v>9</v>
      </c>
      <c r="AQ313" s="553">
        <v>2699</v>
      </c>
      <c r="AR313" s="372">
        <v>660</v>
      </c>
    </row>
    <row r="314" spans="24:44">
      <c r="X314" s="369" t="s">
        <v>359</v>
      </c>
      <c r="Y314" s="366">
        <v>163</v>
      </c>
      <c r="Z314" s="366" t="s">
        <v>123</v>
      </c>
      <c r="AC314" s="393"/>
      <c r="AD314" s="371"/>
      <c r="AF314" s="582" t="s">
        <v>981</v>
      </c>
      <c r="AG314" s="583">
        <v>2.5</v>
      </c>
      <c r="AI314" s="628" t="str">
        <f t="shared" si="5"/>
        <v>42860Ε4β (Β)154Sκ14</v>
      </c>
      <c r="AJ314" s="391">
        <v>42860</v>
      </c>
      <c r="AK314" s="384" t="s">
        <v>1353</v>
      </c>
      <c r="AL314" s="385">
        <v>154</v>
      </c>
      <c r="AM314" s="386" t="s">
        <v>565</v>
      </c>
      <c r="AN314" s="387" t="s">
        <v>892</v>
      </c>
      <c r="AO314" s="387" t="s">
        <v>1207</v>
      </c>
      <c r="AP314" s="387">
        <v>10</v>
      </c>
      <c r="AQ314" s="553">
        <v>2700</v>
      </c>
      <c r="AR314" s="372">
        <v>660</v>
      </c>
    </row>
    <row r="315" spans="24:44">
      <c r="X315" s="369" t="s">
        <v>360</v>
      </c>
      <c r="Y315" s="366">
        <v>401</v>
      </c>
      <c r="Z315" s="366" t="s">
        <v>120</v>
      </c>
      <c r="AC315" s="393"/>
      <c r="AD315" s="371"/>
      <c r="AF315" s="582" t="s">
        <v>982</v>
      </c>
      <c r="AG315" s="583">
        <v>1.5</v>
      </c>
      <c r="AI315" s="628" t="str">
        <f t="shared" si="5"/>
        <v>42863TE (MONTENEGRO)15Sκ14</v>
      </c>
      <c r="AJ315" s="391">
        <v>42863</v>
      </c>
      <c r="AK315" s="384" t="s">
        <v>1354</v>
      </c>
      <c r="AL315" s="385">
        <v>15</v>
      </c>
      <c r="AM315" s="386" t="s">
        <v>1280</v>
      </c>
      <c r="AN315" s="387" t="s">
        <v>892</v>
      </c>
      <c r="AO315" s="387" t="s">
        <v>1207</v>
      </c>
      <c r="AP315" s="387">
        <v>10</v>
      </c>
      <c r="AQ315" s="553">
        <v>2701</v>
      </c>
      <c r="AR315" s="372">
        <v>661</v>
      </c>
    </row>
    <row r="316" spans="24:44">
      <c r="X316" s="369" t="s">
        <v>568</v>
      </c>
      <c r="Y316" s="366">
        <v>164</v>
      </c>
      <c r="Z316" s="366" t="s">
        <v>123</v>
      </c>
      <c r="AC316" s="393"/>
      <c r="AD316" s="371"/>
      <c r="AF316" s="582" t="s">
        <v>983</v>
      </c>
      <c r="AG316" s="583">
        <v>1.3</v>
      </c>
      <c r="AI316" s="628" t="str">
        <f t="shared" si="5"/>
        <v>42863TE (TORNEO 14)15Sκ14</v>
      </c>
      <c r="AJ316" s="391">
        <v>42863</v>
      </c>
      <c r="AK316" s="384" t="s">
        <v>1355</v>
      </c>
      <c r="AL316" s="385">
        <v>15</v>
      </c>
      <c r="AM316" s="386" t="s">
        <v>1280</v>
      </c>
      <c r="AN316" s="387" t="s">
        <v>892</v>
      </c>
      <c r="AO316" s="387" t="s">
        <v>1207</v>
      </c>
      <c r="AP316" s="387">
        <v>10</v>
      </c>
      <c r="AQ316" s="553">
        <v>2702</v>
      </c>
      <c r="AR316" s="372">
        <v>662</v>
      </c>
    </row>
    <row r="317" spans="24:44">
      <c r="X317" s="369" t="s">
        <v>1198</v>
      </c>
      <c r="Y317" s="366">
        <v>450</v>
      </c>
      <c r="Z317" s="366" t="s">
        <v>123</v>
      </c>
      <c r="AC317" s="393"/>
      <c r="AD317" s="371"/>
      <c r="AF317" s="582" t="s">
        <v>791</v>
      </c>
      <c r="AG317" s="583">
        <v>1</v>
      </c>
      <c r="AI317" s="628" t="str">
        <f t="shared" si="5"/>
        <v>42863TE (XV TORNEIG)15Sα16</v>
      </c>
      <c r="AJ317" s="391">
        <v>42863</v>
      </c>
      <c r="AK317" s="384" t="s">
        <v>1356</v>
      </c>
      <c r="AL317" s="385">
        <v>15</v>
      </c>
      <c r="AM317" s="386" t="s">
        <v>1280</v>
      </c>
      <c r="AN317" s="387" t="s">
        <v>892</v>
      </c>
      <c r="AO317" s="387" t="s">
        <v>1204</v>
      </c>
      <c r="AP317" s="387">
        <v>7</v>
      </c>
      <c r="AQ317" s="553">
        <v>2703</v>
      </c>
      <c r="AR317" s="372">
        <v>663</v>
      </c>
    </row>
    <row r="318" spans="24:44">
      <c r="X318" s="369" t="s">
        <v>361</v>
      </c>
      <c r="Y318" s="366">
        <v>221</v>
      </c>
      <c r="Z318" s="366" t="s">
        <v>125</v>
      </c>
      <c r="AC318" s="393"/>
      <c r="AD318" s="371"/>
      <c r="AF318" s="582" t="s">
        <v>792</v>
      </c>
      <c r="AG318" s="583">
        <v>0.5</v>
      </c>
      <c r="AI318" s="628" t="str">
        <f t="shared" si="5"/>
        <v>42863TE (XV TORNEIG)15Sκ16</v>
      </c>
      <c r="AJ318" s="391">
        <v>42863</v>
      </c>
      <c r="AK318" s="384" t="s">
        <v>1356</v>
      </c>
      <c r="AL318" s="385">
        <v>15</v>
      </c>
      <c r="AM318" s="386" t="s">
        <v>1280</v>
      </c>
      <c r="AN318" s="387" t="s">
        <v>892</v>
      </c>
      <c r="AO318" s="387" t="s">
        <v>1208</v>
      </c>
      <c r="AP318" s="387">
        <v>11</v>
      </c>
      <c r="AQ318" s="553">
        <v>2704</v>
      </c>
      <c r="AR318" s="372">
        <v>663</v>
      </c>
    </row>
    <row r="319" spans="24:44">
      <c r="X319" s="369" t="s">
        <v>362</v>
      </c>
      <c r="Y319" s="366">
        <v>291</v>
      </c>
      <c r="Z319" s="366" t="s">
        <v>135</v>
      </c>
      <c r="AC319" s="393"/>
      <c r="AD319" s="371"/>
      <c r="AF319" s="582" t="s">
        <v>984</v>
      </c>
      <c r="AG319" s="583">
        <v>0</v>
      </c>
      <c r="AI319" s="628" t="str">
        <f t="shared" si="5"/>
        <v>42867Ε3 19η (Γ)192Sα14</v>
      </c>
      <c r="AJ319" s="391">
        <v>42867</v>
      </c>
      <c r="AK319" s="384" t="s">
        <v>1357</v>
      </c>
      <c r="AL319" s="385">
        <v>192</v>
      </c>
      <c r="AM319" s="386" t="s">
        <v>318</v>
      </c>
      <c r="AN319" s="387" t="s">
        <v>892</v>
      </c>
      <c r="AO319" s="387" t="s">
        <v>1203</v>
      </c>
      <c r="AP319" s="387">
        <v>6</v>
      </c>
      <c r="AQ319" s="553">
        <v>2705</v>
      </c>
      <c r="AR319" s="372">
        <v>664</v>
      </c>
    </row>
    <row r="320" spans="24:44">
      <c r="X320" s="369" t="s">
        <v>363</v>
      </c>
      <c r="Y320" s="366">
        <v>402</v>
      </c>
      <c r="Z320" s="366" t="s">
        <v>120</v>
      </c>
      <c r="AC320" s="393"/>
      <c r="AD320" s="371"/>
      <c r="AF320" s="582" t="s">
        <v>985</v>
      </c>
      <c r="AG320" s="583">
        <v>0</v>
      </c>
      <c r="AI320" s="628" t="str">
        <f t="shared" si="5"/>
        <v>42867Ε3 19η (Γ)192Sκ14</v>
      </c>
      <c r="AJ320" s="391">
        <v>42867</v>
      </c>
      <c r="AK320" s="384" t="s">
        <v>1357</v>
      </c>
      <c r="AL320" s="385">
        <v>192</v>
      </c>
      <c r="AM320" s="386" t="s">
        <v>318</v>
      </c>
      <c r="AN320" s="387" t="s">
        <v>892</v>
      </c>
      <c r="AO320" s="387" t="s">
        <v>1207</v>
      </c>
      <c r="AP320" s="387">
        <v>10</v>
      </c>
      <c r="AQ320" s="553">
        <v>2706</v>
      </c>
      <c r="AR320" s="372">
        <v>664</v>
      </c>
    </row>
    <row r="321" spans="24:44">
      <c r="X321" s="369" t="s">
        <v>364</v>
      </c>
      <c r="Y321" s="366">
        <v>119</v>
      </c>
      <c r="Z321" s="366" t="s">
        <v>149</v>
      </c>
      <c r="AC321" s="393"/>
      <c r="AD321" s="371"/>
      <c r="AF321" s="582" t="s">
        <v>793</v>
      </c>
      <c r="AG321" s="583">
        <v>0</v>
      </c>
      <c r="AI321" s="628" t="str">
        <f t="shared" si="5"/>
        <v>42867Ε3 19η (Δ)219Sα14</v>
      </c>
      <c r="AJ321" s="391">
        <v>42867</v>
      </c>
      <c r="AK321" s="384" t="s">
        <v>1358</v>
      </c>
      <c r="AL321" s="385">
        <v>219</v>
      </c>
      <c r="AM321" s="386" t="s">
        <v>299</v>
      </c>
      <c r="AN321" s="387" t="s">
        <v>892</v>
      </c>
      <c r="AO321" s="387" t="s">
        <v>1203</v>
      </c>
      <c r="AP321" s="387">
        <v>6</v>
      </c>
      <c r="AQ321" s="553">
        <v>2707</v>
      </c>
      <c r="AR321" s="372">
        <v>665</v>
      </c>
    </row>
    <row r="322" spans="24:44">
      <c r="X322" s="369" t="s">
        <v>365</v>
      </c>
      <c r="Y322" s="366">
        <v>362</v>
      </c>
      <c r="Z322" s="366" t="s">
        <v>138</v>
      </c>
      <c r="AC322" s="393"/>
      <c r="AD322" s="371"/>
      <c r="AF322" s="582" t="s">
        <v>794</v>
      </c>
      <c r="AG322" s="583">
        <v>15</v>
      </c>
      <c r="AI322" s="628" t="str">
        <f t="shared" si="5"/>
        <v>42867Ε3 19η (Δ)219Sκ14</v>
      </c>
      <c r="AJ322" s="391">
        <v>42867</v>
      </c>
      <c r="AK322" s="384" t="s">
        <v>1358</v>
      </c>
      <c r="AL322" s="385">
        <v>219</v>
      </c>
      <c r="AM322" s="386" t="s">
        <v>299</v>
      </c>
      <c r="AN322" s="387" t="s">
        <v>892</v>
      </c>
      <c r="AO322" s="387" t="s">
        <v>1207</v>
      </c>
      <c r="AP322" s="387">
        <v>10</v>
      </c>
      <c r="AQ322" s="553">
        <v>2708</v>
      </c>
      <c r="AR322" s="372">
        <v>665</v>
      </c>
    </row>
    <row r="323" spans="24:44">
      <c r="X323" s="369" t="s">
        <v>366</v>
      </c>
      <c r="Y323" s="366">
        <v>252</v>
      </c>
      <c r="Z323" s="366" t="s">
        <v>143</v>
      </c>
      <c r="AC323" s="393"/>
      <c r="AD323" s="371"/>
      <c r="AF323" s="582" t="s">
        <v>795</v>
      </c>
      <c r="AG323" s="583">
        <v>12.5</v>
      </c>
      <c r="AI323" s="628" t="str">
        <f t="shared" ref="AI323:AI386" si="6">AJ323&amp;AK323&amp;AL323&amp;AN323&amp;AO323</f>
        <v>42867Ε3 19η (Ε)244Sα14</v>
      </c>
      <c r="AJ323" s="391">
        <v>42867</v>
      </c>
      <c r="AK323" s="384" t="s">
        <v>1359</v>
      </c>
      <c r="AL323" s="385">
        <v>244</v>
      </c>
      <c r="AM323" s="386" t="s">
        <v>319</v>
      </c>
      <c r="AN323" s="387" t="s">
        <v>892</v>
      </c>
      <c r="AO323" s="387" t="s">
        <v>1203</v>
      </c>
      <c r="AP323" s="387">
        <v>6</v>
      </c>
      <c r="AQ323" s="553">
        <v>2709</v>
      </c>
      <c r="AR323" s="372">
        <v>666</v>
      </c>
    </row>
    <row r="324" spans="24:44">
      <c r="X324" s="369" t="s">
        <v>1199</v>
      </c>
      <c r="Y324" s="366">
        <v>467</v>
      </c>
      <c r="Z324" s="366" t="s">
        <v>127</v>
      </c>
      <c r="AC324" s="393"/>
      <c r="AD324" s="371"/>
      <c r="AF324" s="582" t="s">
        <v>796</v>
      </c>
      <c r="AG324" s="583">
        <v>10</v>
      </c>
      <c r="AI324" s="628" t="str">
        <f t="shared" si="6"/>
        <v>42867Ε3 19η (Ε)244Sκ14</v>
      </c>
      <c r="AJ324" s="391">
        <v>42867</v>
      </c>
      <c r="AK324" s="384" t="s">
        <v>1359</v>
      </c>
      <c r="AL324" s="385">
        <v>244</v>
      </c>
      <c r="AM324" s="386" t="s">
        <v>319</v>
      </c>
      <c r="AN324" s="387" t="s">
        <v>892</v>
      </c>
      <c r="AO324" s="387" t="s">
        <v>1207</v>
      </c>
      <c r="AP324" s="387">
        <v>10</v>
      </c>
      <c r="AQ324" s="553">
        <v>2710</v>
      </c>
      <c r="AR324" s="372">
        <v>666</v>
      </c>
    </row>
    <row r="325" spans="24:44">
      <c r="X325" s="369" t="s">
        <v>367</v>
      </c>
      <c r="Y325" s="366">
        <v>292</v>
      </c>
      <c r="Z325" s="366" t="s">
        <v>135</v>
      </c>
      <c r="AC325" s="393"/>
      <c r="AD325" s="371"/>
      <c r="AF325" s="582" t="s">
        <v>797</v>
      </c>
      <c r="AG325" s="583">
        <v>6.5</v>
      </c>
      <c r="AI325" s="628" t="str">
        <f t="shared" si="6"/>
        <v>42870TE (TIRANA)15Sα16</v>
      </c>
      <c r="AJ325" s="391">
        <v>42870</v>
      </c>
      <c r="AK325" s="384" t="s">
        <v>1341</v>
      </c>
      <c r="AL325" s="385">
        <v>15</v>
      </c>
      <c r="AM325" s="386" t="s">
        <v>1280</v>
      </c>
      <c r="AN325" s="387" t="s">
        <v>892</v>
      </c>
      <c r="AO325" s="387" t="s">
        <v>1204</v>
      </c>
      <c r="AP325" s="387">
        <v>7</v>
      </c>
      <c r="AQ325" s="553">
        <v>2711</v>
      </c>
      <c r="AR325" s="372">
        <v>667</v>
      </c>
    </row>
    <row r="326" spans="24:44">
      <c r="X326" s="369" t="s">
        <v>368</v>
      </c>
      <c r="Y326" s="366">
        <v>403</v>
      </c>
      <c r="Z326" s="366" t="s">
        <v>120</v>
      </c>
      <c r="AC326" s="393"/>
      <c r="AD326" s="371"/>
      <c r="AF326" s="582" t="s">
        <v>798</v>
      </c>
      <c r="AG326" s="583">
        <v>4</v>
      </c>
      <c r="AI326" s="628" t="str">
        <f t="shared" si="6"/>
        <v>42870TE (TIRANA)15Sκ16</v>
      </c>
      <c r="AJ326" s="391">
        <v>42870</v>
      </c>
      <c r="AK326" s="384" t="s">
        <v>1341</v>
      </c>
      <c r="AL326" s="385">
        <v>15</v>
      </c>
      <c r="AM326" s="386" t="s">
        <v>1280</v>
      </c>
      <c r="AN326" s="387" t="s">
        <v>892</v>
      </c>
      <c r="AO326" s="387" t="s">
        <v>1208</v>
      </c>
      <c r="AP326" s="387">
        <v>11</v>
      </c>
      <c r="AQ326" s="553">
        <v>2712</v>
      </c>
      <c r="AR326" s="372">
        <v>667</v>
      </c>
    </row>
    <row r="327" spans="24:44">
      <c r="X327" s="369" t="s">
        <v>369</v>
      </c>
      <c r="Y327" s="366">
        <v>404</v>
      </c>
      <c r="Z327" s="366" t="s">
        <v>120</v>
      </c>
      <c r="AC327" s="393"/>
      <c r="AD327" s="371"/>
      <c r="AF327" s="582" t="s">
        <v>799</v>
      </c>
      <c r="AG327" s="583">
        <v>2</v>
      </c>
      <c r="AI327" s="628" t="str">
        <f t="shared" si="6"/>
        <v>42877TE (KALEVA)15Sα14</v>
      </c>
      <c r="AJ327" s="391">
        <v>42877</v>
      </c>
      <c r="AK327" s="384" t="s">
        <v>1360</v>
      </c>
      <c r="AL327" s="385">
        <v>15</v>
      </c>
      <c r="AM327" s="386" t="s">
        <v>1280</v>
      </c>
      <c r="AN327" s="387" t="s">
        <v>892</v>
      </c>
      <c r="AO327" s="387" t="s">
        <v>1203</v>
      </c>
      <c r="AP327" s="387">
        <v>6</v>
      </c>
      <c r="AQ327" s="553">
        <v>2713</v>
      </c>
      <c r="AR327" s="372">
        <v>668</v>
      </c>
    </row>
    <row r="328" spans="24:44">
      <c r="X328" s="369" t="s">
        <v>370</v>
      </c>
      <c r="Y328" s="366">
        <v>405</v>
      </c>
      <c r="Z328" s="366" t="s">
        <v>120</v>
      </c>
      <c r="AC328" s="393"/>
      <c r="AD328" s="371"/>
      <c r="AF328" s="582" t="s">
        <v>1104</v>
      </c>
      <c r="AG328" s="583">
        <v>0</v>
      </c>
      <c r="AI328" s="628" t="str">
        <f t="shared" si="6"/>
        <v>42877TE (NATIONAL PARK)15Sα16</v>
      </c>
      <c r="AJ328" s="391">
        <v>42877</v>
      </c>
      <c r="AK328" s="384" t="s">
        <v>1361</v>
      </c>
      <c r="AL328" s="385">
        <v>15</v>
      </c>
      <c r="AM328" s="386" t="s">
        <v>1280</v>
      </c>
      <c r="AN328" s="387" t="s">
        <v>892</v>
      </c>
      <c r="AO328" s="387" t="s">
        <v>1204</v>
      </c>
      <c r="AP328" s="387">
        <v>7</v>
      </c>
      <c r="AQ328" s="553">
        <v>2714</v>
      </c>
      <c r="AR328" s="372">
        <v>669</v>
      </c>
    </row>
    <row r="329" spans="24:44">
      <c r="X329" s="369" t="s">
        <v>371</v>
      </c>
      <c r="Y329" s="366">
        <v>120</v>
      </c>
      <c r="Z329" s="366" t="s">
        <v>149</v>
      </c>
      <c r="AC329" s="393"/>
      <c r="AD329" s="371"/>
      <c r="AF329" s="582" t="s">
        <v>986</v>
      </c>
      <c r="AG329" s="583">
        <v>0</v>
      </c>
      <c r="AI329" s="628" t="str">
        <f t="shared" si="6"/>
        <v>42877TE (NATIONAL PARK)15Sκ16</v>
      </c>
      <c r="AJ329" s="391">
        <v>42877</v>
      </c>
      <c r="AK329" s="384" t="s">
        <v>1361</v>
      </c>
      <c r="AL329" s="385">
        <v>15</v>
      </c>
      <c r="AM329" s="386" t="s">
        <v>1280</v>
      </c>
      <c r="AN329" s="387" t="s">
        <v>892</v>
      </c>
      <c r="AO329" s="387" t="s">
        <v>1208</v>
      </c>
      <c r="AP329" s="387">
        <v>11</v>
      </c>
      <c r="AQ329" s="553">
        <v>2715</v>
      </c>
      <c r="AR329" s="372">
        <v>669</v>
      </c>
    </row>
    <row r="330" spans="24:44">
      <c r="X330" s="369" t="s">
        <v>372</v>
      </c>
      <c r="Y330" s="366">
        <v>253</v>
      </c>
      <c r="Z330" s="366" t="s">
        <v>143</v>
      </c>
      <c r="AC330" s="393"/>
      <c r="AD330" s="371"/>
      <c r="AF330" s="582" t="s">
        <v>987</v>
      </c>
      <c r="AG330" s="583">
        <v>0</v>
      </c>
      <c r="AI330" s="628" t="str">
        <f t="shared" si="6"/>
        <v>42878ITF (DAMOUR)14Sα18</v>
      </c>
      <c r="AJ330" s="391">
        <v>42878</v>
      </c>
      <c r="AK330" s="384" t="s">
        <v>1362</v>
      </c>
      <c r="AL330" s="385">
        <v>14</v>
      </c>
      <c r="AM330" s="386" t="s">
        <v>1278</v>
      </c>
      <c r="AN330" s="387" t="s">
        <v>892</v>
      </c>
      <c r="AO330" s="387" t="s">
        <v>1205</v>
      </c>
      <c r="AP330" s="387">
        <v>8</v>
      </c>
      <c r="AQ330" s="553">
        <v>2716</v>
      </c>
      <c r="AR330" s="372">
        <v>670</v>
      </c>
    </row>
    <row r="331" spans="24:44">
      <c r="X331" s="369" t="s">
        <v>373</v>
      </c>
      <c r="Y331" s="366">
        <v>198</v>
      </c>
      <c r="Z331" s="366" t="s">
        <v>127</v>
      </c>
      <c r="AC331" s="393"/>
      <c r="AD331" s="371"/>
      <c r="AF331" s="582" t="s">
        <v>988</v>
      </c>
      <c r="AG331" s="583">
        <v>0</v>
      </c>
      <c r="AI331" s="628" t="str">
        <f t="shared" si="6"/>
        <v>42878ITF (DAMOUR)14Dα18</v>
      </c>
      <c r="AJ331" s="391">
        <v>42878</v>
      </c>
      <c r="AK331" s="384" t="s">
        <v>1362</v>
      </c>
      <c r="AL331" s="385">
        <v>14</v>
      </c>
      <c r="AM331" s="386" t="s">
        <v>1278</v>
      </c>
      <c r="AN331" s="387" t="s">
        <v>893</v>
      </c>
      <c r="AO331" s="387" t="s">
        <v>1205</v>
      </c>
      <c r="AP331" s="387">
        <v>16</v>
      </c>
      <c r="AQ331" s="553">
        <v>2717</v>
      </c>
      <c r="AR331" s="372">
        <v>670</v>
      </c>
    </row>
    <row r="332" spans="24:44">
      <c r="X332" s="369" t="s">
        <v>374</v>
      </c>
      <c r="Y332" s="366">
        <v>199</v>
      </c>
      <c r="Z332" s="366" t="s">
        <v>127</v>
      </c>
      <c r="AC332" s="393"/>
      <c r="AD332" s="371"/>
      <c r="AF332" s="582" t="s">
        <v>1023</v>
      </c>
      <c r="AG332" s="583">
        <v>0</v>
      </c>
      <c r="AI332" s="628" t="str">
        <f t="shared" si="6"/>
        <v>42878ITF (DAMOUR)14Sκ18</v>
      </c>
      <c r="AJ332" s="391">
        <v>42878</v>
      </c>
      <c r="AK332" s="384" t="s">
        <v>1362</v>
      </c>
      <c r="AL332" s="385">
        <v>14</v>
      </c>
      <c r="AM332" s="386" t="s">
        <v>1278</v>
      </c>
      <c r="AN332" s="387" t="s">
        <v>892</v>
      </c>
      <c r="AO332" s="387" t="s">
        <v>1209</v>
      </c>
      <c r="AP332" s="387">
        <v>12</v>
      </c>
      <c r="AQ332" s="553">
        <v>2718</v>
      </c>
      <c r="AR332" s="372">
        <v>670</v>
      </c>
    </row>
    <row r="333" spans="24:44">
      <c r="X333" s="369" t="s">
        <v>375</v>
      </c>
      <c r="Y333" s="366">
        <v>293</v>
      </c>
      <c r="Z333" s="366" t="s">
        <v>135</v>
      </c>
      <c r="AC333" s="393"/>
      <c r="AD333" s="371"/>
      <c r="AF333" s="582" t="s">
        <v>1024</v>
      </c>
      <c r="AG333" s="583">
        <v>0</v>
      </c>
      <c r="AI333" s="628" t="str">
        <f t="shared" si="6"/>
        <v>42878ITF (DAMOUR)14Dκ18</v>
      </c>
      <c r="AJ333" s="391">
        <v>42878</v>
      </c>
      <c r="AK333" s="384" t="s">
        <v>1362</v>
      </c>
      <c r="AL333" s="385">
        <v>14</v>
      </c>
      <c r="AM333" s="386" t="s">
        <v>1278</v>
      </c>
      <c r="AN333" s="387" t="s">
        <v>893</v>
      </c>
      <c r="AO333" s="387" t="s">
        <v>1209</v>
      </c>
      <c r="AP333" s="387">
        <v>20</v>
      </c>
      <c r="AQ333" s="553">
        <v>2719</v>
      </c>
      <c r="AR333" s="372">
        <v>670</v>
      </c>
    </row>
    <row r="334" spans="24:44">
      <c r="X334" s="369" t="s">
        <v>376</v>
      </c>
      <c r="Y334" s="366">
        <v>363</v>
      </c>
      <c r="Z334" s="366" t="s">
        <v>138</v>
      </c>
      <c r="AC334" s="393"/>
      <c r="AD334" s="371"/>
      <c r="AF334" s="582" t="s">
        <v>1025</v>
      </c>
      <c r="AG334" s="583">
        <v>0</v>
      </c>
      <c r="AI334" s="628" t="str">
        <f t="shared" si="6"/>
        <v>42878TE (DR OEKTER)15Sα14</v>
      </c>
      <c r="AJ334" s="391">
        <v>42878</v>
      </c>
      <c r="AK334" s="384" t="s">
        <v>1363</v>
      </c>
      <c r="AL334" s="385">
        <v>15</v>
      </c>
      <c r="AM334" s="386" t="s">
        <v>1280</v>
      </c>
      <c r="AN334" s="387" t="s">
        <v>892</v>
      </c>
      <c r="AO334" s="387" t="s">
        <v>1203</v>
      </c>
      <c r="AP334" s="387">
        <v>6</v>
      </c>
      <c r="AQ334" s="553">
        <v>2720</v>
      </c>
      <c r="AR334" s="372">
        <v>671</v>
      </c>
    </row>
    <row r="335" spans="24:44">
      <c r="X335" s="369" t="s">
        <v>377</v>
      </c>
      <c r="Y335" s="366">
        <v>121</v>
      </c>
      <c r="Z335" s="366" t="s">
        <v>149</v>
      </c>
      <c r="AC335" s="393"/>
      <c r="AD335" s="371"/>
      <c r="AF335" s="582" t="s">
        <v>800</v>
      </c>
      <c r="AG335" s="583">
        <v>0</v>
      </c>
      <c r="AI335" s="628" t="str">
        <f t="shared" si="6"/>
        <v>42882Ε3 21η (ΙΑ)423Sα12</v>
      </c>
      <c r="AJ335" s="391">
        <v>42882</v>
      </c>
      <c r="AK335" s="384" t="s">
        <v>1364</v>
      </c>
      <c r="AL335" s="385">
        <v>423</v>
      </c>
      <c r="AM335" s="386" t="s">
        <v>188</v>
      </c>
      <c r="AN335" s="387" t="s">
        <v>892</v>
      </c>
      <c r="AO335" s="387" t="s">
        <v>1202</v>
      </c>
      <c r="AP335" s="387">
        <v>5</v>
      </c>
      <c r="AQ335" s="553">
        <v>2721</v>
      </c>
      <c r="AR335" s="372">
        <v>672</v>
      </c>
    </row>
    <row r="336" spans="24:44">
      <c r="X336" s="369" t="s">
        <v>378</v>
      </c>
      <c r="Y336" s="366">
        <v>200</v>
      </c>
      <c r="Z336" s="366" t="s">
        <v>127</v>
      </c>
      <c r="AC336" s="393"/>
      <c r="AD336" s="371"/>
      <c r="AF336" s="582" t="s">
        <v>801</v>
      </c>
      <c r="AG336" s="583">
        <v>120</v>
      </c>
      <c r="AI336" s="628" t="str">
        <f t="shared" si="6"/>
        <v>42882Ε3 21η (ΙΑ)423Sα14</v>
      </c>
      <c r="AJ336" s="391">
        <v>42882</v>
      </c>
      <c r="AK336" s="384" t="s">
        <v>1364</v>
      </c>
      <c r="AL336" s="385">
        <v>423</v>
      </c>
      <c r="AM336" s="386" t="s">
        <v>188</v>
      </c>
      <c r="AN336" s="387" t="s">
        <v>892</v>
      </c>
      <c r="AO336" s="387" t="s">
        <v>1203</v>
      </c>
      <c r="AP336" s="387">
        <v>6</v>
      </c>
      <c r="AQ336" s="553">
        <v>2722</v>
      </c>
      <c r="AR336" s="372">
        <v>672</v>
      </c>
    </row>
    <row r="337" spans="24:44">
      <c r="X337" s="369" t="s">
        <v>379</v>
      </c>
      <c r="Y337" s="366">
        <v>294</v>
      </c>
      <c r="Z337" s="366" t="s">
        <v>135</v>
      </c>
      <c r="AC337" s="393"/>
      <c r="AD337" s="371"/>
      <c r="AF337" s="582" t="s">
        <v>802</v>
      </c>
      <c r="AG337" s="583">
        <v>100</v>
      </c>
      <c r="AI337" s="628" t="str">
        <f t="shared" si="6"/>
        <v>42882Ε3 21η (ΙΑ)423Sα16</v>
      </c>
      <c r="AJ337" s="391">
        <v>42882</v>
      </c>
      <c r="AK337" s="384" t="s">
        <v>1364</v>
      </c>
      <c r="AL337" s="385">
        <v>423</v>
      </c>
      <c r="AM337" s="386" t="s">
        <v>188</v>
      </c>
      <c r="AN337" s="387" t="s">
        <v>892</v>
      </c>
      <c r="AO337" s="387" t="s">
        <v>1204</v>
      </c>
      <c r="AP337" s="387">
        <v>7</v>
      </c>
      <c r="AQ337" s="553">
        <v>2723</v>
      </c>
      <c r="AR337" s="372">
        <v>672</v>
      </c>
    </row>
    <row r="338" spans="24:44">
      <c r="X338" s="369" t="s">
        <v>380</v>
      </c>
      <c r="Y338" s="366">
        <v>166</v>
      </c>
      <c r="Z338" s="366" t="s">
        <v>123</v>
      </c>
      <c r="AC338" s="393"/>
      <c r="AD338" s="371"/>
      <c r="AF338" s="582" t="s">
        <v>803</v>
      </c>
      <c r="AG338" s="583">
        <v>60</v>
      </c>
      <c r="AI338" s="628" t="str">
        <f t="shared" si="6"/>
        <v>42882Ε3 21η (ΙΑ)423Sκ12</v>
      </c>
      <c r="AJ338" s="391">
        <v>42882</v>
      </c>
      <c r="AK338" s="384" t="s">
        <v>1364</v>
      </c>
      <c r="AL338" s="385">
        <v>423</v>
      </c>
      <c r="AM338" s="386" t="s">
        <v>188</v>
      </c>
      <c r="AN338" s="387" t="s">
        <v>892</v>
      </c>
      <c r="AO338" s="387" t="s">
        <v>1206</v>
      </c>
      <c r="AP338" s="387">
        <v>9</v>
      </c>
      <c r="AQ338" s="553">
        <v>2724</v>
      </c>
      <c r="AR338" s="372">
        <v>672</v>
      </c>
    </row>
    <row r="339" spans="24:44">
      <c r="X339" s="369" t="s">
        <v>381</v>
      </c>
      <c r="Y339" s="366">
        <v>122</v>
      </c>
      <c r="Z339" s="366" t="s">
        <v>149</v>
      </c>
      <c r="AC339" s="393"/>
      <c r="AD339" s="371"/>
      <c r="AF339" s="582" t="s">
        <v>804</v>
      </c>
      <c r="AG339" s="583">
        <v>40</v>
      </c>
      <c r="AI339" s="628" t="str">
        <f t="shared" si="6"/>
        <v>42882Ε3 21η (ΙΑ)423Sκ14</v>
      </c>
      <c r="AJ339" s="391">
        <v>42882</v>
      </c>
      <c r="AK339" s="384" t="s">
        <v>1364</v>
      </c>
      <c r="AL339" s="385">
        <v>423</v>
      </c>
      <c r="AM339" s="386" t="s">
        <v>188</v>
      </c>
      <c r="AN339" s="387" t="s">
        <v>892</v>
      </c>
      <c r="AO339" s="387" t="s">
        <v>1207</v>
      </c>
      <c r="AP339" s="387">
        <v>10</v>
      </c>
      <c r="AQ339" s="553">
        <v>2725</v>
      </c>
      <c r="AR339" s="372">
        <v>672</v>
      </c>
    </row>
    <row r="340" spans="24:44">
      <c r="X340" s="369" t="s">
        <v>382</v>
      </c>
      <c r="Y340" s="366">
        <v>254</v>
      </c>
      <c r="Z340" s="366" t="s">
        <v>143</v>
      </c>
      <c r="AC340" s="393"/>
      <c r="AD340" s="371"/>
      <c r="AF340" s="582" t="s">
        <v>805</v>
      </c>
      <c r="AG340" s="583">
        <v>30</v>
      </c>
      <c r="AI340" s="628" t="str">
        <f t="shared" si="6"/>
        <v>42882Ε3 21η (ΙΑ)423Sκ16</v>
      </c>
      <c r="AJ340" s="391">
        <v>42882</v>
      </c>
      <c r="AK340" s="384" t="s">
        <v>1364</v>
      </c>
      <c r="AL340" s="385">
        <v>423</v>
      </c>
      <c r="AM340" s="386" t="s">
        <v>188</v>
      </c>
      <c r="AN340" s="387" t="s">
        <v>892</v>
      </c>
      <c r="AO340" s="387" t="s">
        <v>1208</v>
      </c>
      <c r="AP340" s="387">
        <v>11</v>
      </c>
      <c r="AQ340" s="553">
        <v>2726</v>
      </c>
      <c r="AR340" s="372">
        <v>672</v>
      </c>
    </row>
    <row r="341" spans="24:44">
      <c r="X341" s="369" t="s">
        <v>1200</v>
      </c>
      <c r="Y341" s="366">
        <v>457</v>
      </c>
      <c r="Z341" s="366" t="s">
        <v>149</v>
      </c>
      <c r="AC341" s="393"/>
      <c r="AD341" s="371"/>
      <c r="AF341" s="582" t="s">
        <v>806</v>
      </c>
      <c r="AG341" s="583">
        <v>20</v>
      </c>
      <c r="AI341" s="628" t="str">
        <f t="shared" si="6"/>
        <v>42884ITF (MZIURI CUP)14Dα18</v>
      </c>
      <c r="AJ341" s="391">
        <v>42884</v>
      </c>
      <c r="AK341" s="384" t="s">
        <v>1365</v>
      </c>
      <c r="AL341" s="385">
        <v>14</v>
      </c>
      <c r="AM341" s="386" t="s">
        <v>1278</v>
      </c>
      <c r="AN341" s="387" t="s">
        <v>893</v>
      </c>
      <c r="AO341" s="387" t="s">
        <v>1205</v>
      </c>
      <c r="AP341" s="387">
        <v>16</v>
      </c>
      <c r="AQ341" s="553">
        <v>2727</v>
      </c>
      <c r="AR341" s="372">
        <v>673</v>
      </c>
    </row>
    <row r="342" spans="24:44">
      <c r="X342" s="369" t="s">
        <v>383</v>
      </c>
      <c r="Y342" s="366">
        <v>364</v>
      </c>
      <c r="Z342" s="366" t="s">
        <v>138</v>
      </c>
      <c r="AC342" s="393"/>
      <c r="AD342" s="371"/>
      <c r="AF342" s="582" t="s">
        <v>807</v>
      </c>
      <c r="AG342" s="583">
        <v>10</v>
      </c>
      <c r="AI342" s="628" t="str">
        <f t="shared" si="6"/>
        <v>42884TE (BITOLA U14)15Sα14</v>
      </c>
      <c r="AJ342" s="391">
        <v>42884</v>
      </c>
      <c r="AK342" s="384" t="s">
        <v>1366</v>
      </c>
      <c r="AL342" s="385">
        <v>15</v>
      </c>
      <c r="AM342" s="386" t="s">
        <v>1280</v>
      </c>
      <c r="AN342" s="387" t="s">
        <v>892</v>
      </c>
      <c r="AO342" s="387" t="s">
        <v>1203</v>
      </c>
      <c r="AP342" s="387">
        <v>6</v>
      </c>
      <c r="AQ342" s="553">
        <v>2728</v>
      </c>
      <c r="AR342" s="372">
        <v>674</v>
      </c>
    </row>
    <row r="343" spans="24:44">
      <c r="X343" s="369" t="s">
        <v>1201</v>
      </c>
      <c r="Y343" s="366">
        <v>452</v>
      </c>
      <c r="Z343" s="366" t="s">
        <v>151</v>
      </c>
      <c r="AC343" s="393"/>
      <c r="AD343" s="371"/>
      <c r="AF343" s="582" t="s">
        <v>1105</v>
      </c>
      <c r="AG343" s="583">
        <v>0</v>
      </c>
      <c r="AI343" s="628" t="str">
        <f t="shared" si="6"/>
        <v>42884TE (BITOLA U14)15Sκ14</v>
      </c>
      <c r="AJ343" s="391">
        <v>42884</v>
      </c>
      <c r="AK343" s="384" t="s">
        <v>1366</v>
      </c>
      <c r="AL343" s="385">
        <v>15</v>
      </c>
      <c r="AM343" s="386" t="s">
        <v>1280</v>
      </c>
      <c r="AN343" s="387" t="s">
        <v>892</v>
      </c>
      <c r="AO343" s="387" t="s">
        <v>1207</v>
      </c>
      <c r="AP343" s="387">
        <v>10</v>
      </c>
      <c r="AQ343" s="553">
        <v>2729</v>
      </c>
      <c r="AR343" s="372">
        <v>674</v>
      </c>
    </row>
    <row r="344" spans="24:44">
      <c r="X344" s="369" t="s">
        <v>384</v>
      </c>
      <c r="Y344" s="366">
        <v>255</v>
      </c>
      <c r="Z344" s="366" t="s">
        <v>143</v>
      </c>
      <c r="AC344" s="393"/>
      <c r="AD344" s="371"/>
      <c r="AF344" s="582" t="s">
        <v>989</v>
      </c>
      <c r="AG344" s="583">
        <v>5</v>
      </c>
      <c r="AI344" s="628" t="str">
        <f t="shared" si="6"/>
        <v>42884TE (BITOLA U14)15Dκ14</v>
      </c>
      <c r="AJ344" s="391">
        <v>42884</v>
      </c>
      <c r="AK344" s="384" t="s">
        <v>1366</v>
      </c>
      <c r="AL344" s="385">
        <v>15</v>
      </c>
      <c r="AM344" s="386" t="s">
        <v>1280</v>
      </c>
      <c r="AN344" s="387" t="s">
        <v>893</v>
      </c>
      <c r="AO344" s="387" t="s">
        <v>1207</v>
      </c>
      <c r="AP344" s="387">
        <v>18</v>
      </c>
      <c r="AQ344" s="553">
        <v>2730</v>
      </c>
      <c r="AR344" s="372">
        <v>674</v>
      </c>
    </row>
    <row r="345" spans="24:44">
      <c r="X345" s="369" t="s">
        <v>569</v>
      </c>
      <c r="Y345" s="366">
        <v>365</v>
      </c>
      <c r="Z345" s="366" t="s">
        <v>138</v>
      </c>
      <c r="AC345" s="393"/>
      <c r="AD345" s="371"/>
      <c r="AF345" s="582" t="s">
        <v>990</v>
      </c>
      <c r="AG345" s="583">
        <v>5</v>
      </c>
      <c r="AI345" s="628" t="str">
        <f t="shared" si="6"/>
        <v>42891TE (5o MEMORIAL)15Sα16</v>
      </c>
      <c r="AJ345" s="391">
        <v>42891</v>
      </c>
      <c r="AK345" s="384" t="s">
        <v>1367</v>
      </c>
      <c r="AL345" s="385">
        <v>15</v>
      </c>
      <c r="AM345" s="386" t="s">
        <v>1280</v>
      </c>
      <c r="AN345" s="387" t="s">
        <v>892</v>
      </c>
      <c r="AO345" s="387" t="s">
        <v>1204</v>
      </c>
      <c r="AP345" s="387">
        <v>7</v>
      </c>
      <c r="AQ345" s="553">
        <v>2731</v>
      </c>
      <c r="AR345" s="372">
        <v>675</v>
      </c>
    </row>
    <row r="346" spans="24:44">
      <c r="X346" s="369" t="s">
        <v>385</v>
      </c>
      <c r="Y346" s="366">
        <v>256</v>
      </c>
      <c r="Z346" s="366" t="s">
        <v>143</v>
      </c>
      <c r="AC346" s="393"/>
      <c r="AD346" s="371"/>
      <c r="AF346" s="582" t="s">
        <v>991</v>
      </c>
      <c r="AG346" s="583">
        <v>3</v>
      </c>
      <c r="AI346" s="628" t="str">
        <f t="shared" si="6"/>
        <v>42892ITF (LARNACA)14Sα18</v>
      </c>
      <c r="AJ346" s="391">
        <v>42892</v>
      </c>
      <c r="AK346" s="384" t="s">
        <v>1368</v>
      </c>
      <c r="AL346" s="385">
        <v>14</v>
      </c>
      <c r="AM346" s="386" t="s">
        <v>1278</v>
      </c>
      <c r="AN346" s="387" t="s">
        <v>892</v>
      </c>
      <c r="AO346" s="387" t="s">
        <v>1205</v>
      </c>
      <c r="AP346" s="387">
        <v>8</v>
      </c>
      <c r="AQ346" s="553">
        <v>2732</v>
      </c>
      <c r="AR346" s="372">
        <v>676</v>
      </c>
    </row>
    <row r="347" spans="24:44">
      <c r="X347" s="369" t="s">
        <v>386</v>
      </c>
      <c r="Y347" s="366">
        <v>295</v>
      </c>
      <c r="Z347" s="366" t="s">
        <v>135</v>
      </c>
      <c r="AC347" s="393"/>
      <c r="AD347" s="371"/>
      <c r="AF347" s="582" t="s">
        <v>992</v>
      </c>
      <c r="AG347" s="583">
        <v>2.5</v>
      </c>
      <c r="AI347" s="628" t="str">
        <f t="shared" si="6"/>
        <v>42892ITF (LARNACA)14Sκ18</v>
      </c>
      <c r="AJ347" s="391">
        <v>42892</v>
      </c>
      <c r="AK347" s="384" t="s">
        <v>1368</v>
      </c>
      <c r="AL347" s="385">
        <v>14</v>
      </c>
      <c r="AM347" s="386" t="s">
        <v>1278</v>
      </c>
      <c r="AN347" s="387" t="s">
        <v>892</v>
      </c>
      <c r="AO347" s="387" t="s">
        <v>1209</v>
      </c>
      <c r="AP347" s="387">
        <v>12</v>
      </c>
      <c r="AQ347" s="553">
        <v>2733</v>
      </c>
      <c r="AR347" s="372">
        <v>676</v>
      </c>
    </row>
    <row r="348" spans="24:44">
      <c r="X348" s="369" t="s">
        <v>387</v>
      </c>
      <c r="Y348" s="366">
        <v>257</v>
      </c>
      <c r="Z348" s="366" t="s">
        <v>143</v>
      </c>
      <c r="AC348" s="393"/>
      <c r="AD348" s="371"/>
      <c r="AF348" s="582" t="s">
        <v>808</v>
      </c>
      <c r="AG348" s="583">
        <v>2</v>
      </c>
      <c r="AI348" s="628" t="str">
        <f t="shared" si="6"/>
        <v>42892ITF (LARNACA)14Dκ18</v>
      </c>
      <c r="AJ348" s="391">
        <v>42892</v>
      </c>
      <c r="AK348" s="384" t="s">
        <v>1368</v>
      </c>
      <c r="AL348" s="385">
        <v>14</v>
      </c>
      <c r="AM348" s="386" t="s">
        <v>1278</v>
      </c>
      <c r="AN348" s="387" t="s">
        <v>893</v>
      </c>
      <c r="AO348" s="387" t="s">
        <v>1209</v>
      </c>
      <c r="AP348" s="387">
        <v>20</v>
      </c>
      <c r="AQ348" s="553">
        <v>2734</v>
      </c>
      <c r="AR348" s="372">
        <v>676</v>
      </c>
    </row>
    <row r="349" spans="24:44">
      <c r="X349" s="369" t="s">
        <v>388</v>
      </c>
      <c r="Y349" s="366">
        <v>312</v>
      </c>
      <c r="Z349" s="366" t="s">
        <v>151</v>
      </c>
      <c r="AC349" s="393"/>
      <c r="AD349" s="371"/>
      <c r="AF349" s="582" t="s">
        <v>809</v>
      </c>
      <c r="AG349" s="583">
        <v>1</v>
      </c>
      <c r="AI349" s="628" t="str">
        <f t="shared" si="6"/>
        <v>42896Ε3 23η (Β)162Sα14</v>
      </c>
      <c r="AJ349" s="391">
        <v>42896</v>
      </c>
      <c r="AK349" s="384" t="s">
        <v>1369</v>
      </c>
      <c r="AL349" s="385">
        <v>162</v>
      </c>
      <c r="AM349" s="386" t="s">
        <v>349</v>
      </c>
      <c r="AN349" s="387" t="s">
        <v>892</v>
      </c>
      <c r="AO349" s="387" t="s">
        <v>1203</v>
      </c>
      <c r="AP349" s="387">
        <v>6</v>
      </c>
      <c r="AQ349" s="553">
        <v>2735</v>
      </c>
      <c r="AR349" s="372">
        <v>677</v>
      </c>
    </row>
    <row r="350" spans="24:44">
      <c r="X350" s="369" t="s">
        <v>570</v>
      </c>
      <c r="Y350" s="366">
        <v>296</v>
      </c>
      <c r="Z350" s="366" t="s">
        <v>135</v>
      </c>
      <c r="AC350" s="393"/>
      <c r="AD350" s="371"/>
      <c r="AF350" s="582" t="s">
        <v>993</v>
      </c>
      <c r="AG350" s="583">
        <v>0</v>
      </c>
      <c r="AI350" s="628" t="str">
        <f t="shared" si="6"/>
        <v>42896Ε3 23η (Β)162Sκ14</v>
      </c>
      <c r="AJ350" s="391">
        <v>42896</v>
      </c>
      <c r="AK350" s="384" t="s">
        <v>1369</v>
      </c>
      <c r="AL350" s="385">
        <v>162</v>
      </c>
      <c r="AM350" s="386" t="s">
        <v>349</v>
      </c>
      <c r="AN350" s="387" t="s">
        <v>892</v>
      </c>
      <c r="AO350" s="387" t="s">
        <v>1207</v>
      </c>
      <c r="AP350" s="387">
        <v>10</v>
      </c>
      <c r="AQ350" s="553">
        <v>2736</v>
      </c>
      <c r="AR350" s="372">
        <v>677</v>
      </c>
    </row>
    <row r="351" spans="24:44">
      <c r="X351" s="369" t="s">
        <v>389</v>
      </c>
      <c r="Y351" s="366">
        <v>297</v>
      </c>
      <c r="Z351" s="366" t="s">
        <v>135</v>
      </c>
      <c r="AF351" s="582" t="s">
        <v>994</v>
      </c>
      <c r="AG351" s="583">
        <v>0</v>
      </c>
      <c r="AI351" s="628" t="str">
        <f t="shared" si="6"/>
        <v>42896Ε3 23η (Δ)220Sα12</v>
      </c>
      <c r="AJ351" s="391">
        <v>42896</v>
      </c>
      <c r="AK351" s="384" t="s">
        <v>1370</v>
      </c>
      <c r="AL351" s="385">
        <v>220</v>
      </c>
      <c r="AM351" s="386" t="s">
        <v>309</v>
      </c>
      <c r="AN351" s="387" t="s">
        <v>892</v>
      </c>
      <c r="AO351" s="387" t="s">
        <v>1202</v>
      </c>
      <c r="AP351" s="387">
        <v>5</v>
      </c>
      <c r="AQ351" s="553">
        <v>2737</v>
      </c>
      <c r="AR351" s="372">
        <v>678</v>
      </c>
    </row>
    <row r="352" spans="24:44">
      <c r="X352" s="369" t="s">
        <v>390</v>
      </c>
      <c r="Y352" s="366">
        <v>167</v>
      </c>
      <c r="Z352" s="366" t="s">
        <v>123</v>
      </c>
      <c r="AF352" s="582" t="s">
        <v>810</v>
      </c>
      <c r="AG352" s="583">
        <v>0</v>
      </c>
      <c r="AI352" s="628" t="str">
        <f t="shared" si="6"/>
        <v>42896Ε3 23η (Δ)220Sα16</v>
      </c>
      <c r="AJ352" s="391">
        <v>42896</v>
      </c>
      <c r="AK352" s="384" t="s">
        <v>1370</v>
      </c>
      <c r="AL352" s="385">
        <v>220</v>
      </c>
      <c r="AM352" s="386" t="s">
        <v>309</v>
      </c>
      <c r="AN352" s="387" t="s">
        <v>892</v>
      </c>
      <c r="AO352" s="387" t="s">
        <v>1204</v>
      </c>
      <c r="AP352" s="387">
        <v>7</v>
      </c>
      <c r="AQ352" s="553">
        <v>2738</v>
      </c>
      <c r="AR352" s="372">
        <v>678</v>
      </c>
    </row>
    <row r="353" spans="24:44">
      <c r="X353" s="369" t="s">
        <v>391</v>
      </c>
      <c r="Y353" s="366">
        <v>406</v>
      </c>
      <c r="Z353" s="366" t="s">
        <v>120</v>
      </c>
      <c r="AF353" s="582" t="s">
        <v>995</v>
      </c>
      <c r="AG353" s="583">
        <v>30</v>
      </c>
      <c r="AI353" s="628" t="str">
        <f t="shared" si="6"/>
        <v>42896Ε3 23η (Δ)220Sκ12</v>
      </c>
      <c r="AJ353" s="391">
        <v>42896</v>
      </c>
      <c r="AK353" s="384" t="s">
        <v>1370</v>
      </c>
      <c r="AL353" s="385">
        <v>220</v>
      </c>
      <c r="AM353" s="386" t="s">
        <v>309</v>
      </c>
      <c r="AN353" s="387" t="s">
        <v>892</v>
      </c>
      <c r="AO353" s="387" t="s">
        <v>1206</v>
      </c>
      <c r="AP353" s="387">
        <v>9</v>
      </c>
      <c r="AQ353" s="553">
        <v>2739</v>
      </c>
      <c r="AR353" s="372">
        <v>678</v>
      </c>
    </row>
    <row r="354" spans="24:44">
      <c r="X354" s="369" t="s">
        <v>392</v>
      </c>
      <c r="Y354" s="366">
        <v>168</v>
      </c>
      <c r="Z354" s="366" t="s">
        <v>123</v>
      </c>
      <c r="AF354" s="582" t="s">
        <v>996</v>
      </c>
      <c r="AG354" s="583">
        <v>25</v>
      </c>
      <c r="AI354" s="628" t="str">
        <f t="shared" si="6"/>
        <v>42896Ε3 23η (Δ)220Sκ16</v>
      </c>
      <c r="AJ354" s="391">
        <v>42896</v>
      </c>
      <c r="AK354" s="384" t="s">
        <v>1370</v>
      </c>
      <c r="AL354" s="385">
        <v>220</v>
      </c>
      <c r="AM354" s="386" t="s">
        <v>309</v>
      </c>
      <c r="AN354" s="387" t="s">
        <v>892</v>
      </c>
      <c r="AO354" s="387" t="s">
        <v>1208</v>
      </c>
      <c r="AP354" s="387">
        <v>11</v>
      </c>
      <c r="AQ354" s="553">
        <v>2740</v>
      </c>
      <c r="AR354" s="372">
        <v>678</v>
      </c>
    </row>
    <row r="355" spans="24:44">
      <c r="X355" s="369" t="s">
        <v>1212</v>
      </c>
      <c r="Y355" s="366">
        <v>281</v>
      </c>
      <c r="Z355" s="366" t="s">
        <v>135</v>
      </c>
      <c r="AF355" s="582" t="s">
        <v>997</v>
      </c>
      <c r="AG355" s="583">
        <v>20</v>
      </c>
      <c r="AI355" s="628" t="str">
        <f t="shared" si="6"/>
        <v>42896Ε3 23η (Η)363Sα12</v>
      </c>
      <c r="AJ355" s="391">
        <v>42896</v>
      </c>
      <c r="AK355" s="384" t="s">
        <v>1371</v>
      </c>
      <c r="AL355" s="385">
        <v>363</v>
      </c>
      <c r="AM355" s="386" t="s">
        <v>376</v>
      </c>
      <c r="AN355" s="387" t="s">
        <v>892</v>
      </c>
      <c r="AO355" s="387" t="s">
        <v>1202</v>
      </c>
      <c r="AP355" s="387">
        <v>5</v>
      </c>
      <c r="AQ355" s="553">
        <v>2741</v>
      </c>
      <c r="AR355" s="372">
        <v>679</v>
      </c>
    </row>
    <row r="356" spans="24:44">
      <c r="X356" s="369"/>
      <c r="Y356" s="366"/>
      <c r="Z356" s="366"/>
      <c r="AF356" s="582" t="s">
        <v>998</v>
      </c>
      <c r="AG356" s="583">
        <v>13</v>
      </c>
      <c r="AI356" s="628" t="str">
        <f t="shared" si="6"/>
        <v>42896Ε3 23η (Η)363Sα14</v>
      </c>
      <c r="AJ356" s="391">
        <v>42896</v>
      </c>
      <c r="AK356" s="384" t="s">
        <v>1371</v>
      </c>
      <c r="AL356" s="385">
        <v>363</v>
      </c>
      <c r="AM356" s="386" t="s">
        <v>376</v>
      </c>
      <c r="AN356" s="387" t="s">
        <v>892</v>
      </c>
      <c r="AO356" s="387" t="s">
        <v>1203</v>
      </c>
      <c r="AP356" s="387">
        <v>6</v>
      </c>
      <c r="AQ356" s="553">
        <v>2742</v>
      </c>
      <c r="AR356" s="372">
        <v>679</v>
      </c>
    </row>
    <row r="357" spans="24:44">
      <c r="X357" s="369"/>
      <c r="Y357" s="366"/>
      <c r="Z357" s="366"/>
      <c r="AF357" s="582" t="s">
        <v>999</v>
      </c>
      <c r="AG357" s="583">
        <v>8</v>
      </c>
      <c r="AI357" s="628" t="str">
        <f t="shared" si="6"/>
        <v>42896Ε3 23η (Η)363Sα16</v>
      </c>
      <c r="AJ357" s="391">
        <v>42896</v>
      </c>
      <c r="AK357" s="384" t="s">
        <v>1371</v>
      </c>
      <c r="AL357" s="385">
        <v>363</v>
      </c>
      <c r="AM357" s="386" t="s">
        <v>376</v>
      </c>
      <c r="AN357" s="387" t="s">
        <v>892</v>
      </c>
      <c r="AO357" s="387" t="s">
        <v>1204</v>
      </c>
      <c r="AP357" s="387">
        <v>7</v>
      </c>
      <c r="AQ357" s="553">
        <v>2743</v>
      </c>
      <c r="AR357" s="372">
        <v>679</v>
      </c>
    </row>
    <row r="358" spans="24:44">
      <c r="X358" s="369"/>
      <c r="Y358" s="366"/>
      <c r="Z358" s="366"/>
      <c r="AF358" s="582" t="s">
        <v>1000</v>
      </c>
      <c r="AG358" s="583">
        <v>4</v>
      </c>
      <c r="AI358" s="628" t="str">
        <f t="shared" si="6"/>
        <v>42896Ε3 23η (Η)363Sκ12</v>
      </c>
      <c r="AJ358" s="391">
        <v>42896</v>
      </c>
      <c r="AK358" s="384" t="s">
        <v>1371</v>
      </c>
      <c r="AL358" s="385">
        <v>363</v>
      </c>
      <c r="AM358" s="386" t="s">
        <v>376</v>
      </c>
      <c r="AN358" s="387" t="s">
        <v>892</v>
      </c>
      <c r="AO358" s="387" t="s">
        <v>1206</v>
      </c>
      <c r="AP358" s="387">
        <v>9</v>
      </c>
      <c r="AQ358" s="553">
        <v>2744</v>
      </c>
      <c r="AR358" s="372">
        <v>679</v>
      </c>
    </row>
    <row r="359" spans="24:44">
      <c r="X359" s="369"/>
      <c r="Y359" s="366"/>
      <c r="Z359" s="366"/>
      <c r="AF359" s="582" t="s">
        <v>1106</v>
      </c>
      <c r="AG359" s="583">
        <v>0</v>
      </c>
      <c r="AI359" s="628" t="str">
        <f t="shared" si="6"/>
        <v>42896Ε3 23η (Η)363Sκ14</v>
      </c>
      <c r="AJ359" s="391">
        <v>42896</v>
      </c>
      <c r="AK359" s="384" t="s">
        <v>1371</v>
      </c>
      <c r="AL359" s="385">
        <v>363</v>
      </c>
      <c r="AM359" s="386" t="s">
        <v>376</v>
      </c>
      <c r="AN359" s="387" t="s">
        <v>892</v>
      </c>
      <c r="AO359" s="387" t="s">
        <v>1207</v>
      </c>
      <c r="AP359" s="387">
        <v>10</v>
      </c>
      <c r="AQ359" s="553">
        <v>2745</v>
      </c>
      <c r="AR359" s="372">
        <v>679</v>
      </c>
    </row>
    <row r="360" spans="24:44">
      <c r="X360" s="369"/>
      <c r="Y360" s="366"/>
      <c r="Z360" s="366"/>
      <c r="AF360" s="582" t="s">
        <v>1001</v>
      </c>
      <c r="AG360" s="583">
        <v>0</v>
      </c>
      <c r="AI360" s="628" t="str">
        <f t="shared" si="6"/>
        <v>42896Ε3 23η (Η)363Sκ16</v>
      </c>
      <c r="AJ360" s="391">
        <v>42896</v>
      </c>
      <c r="AK360" s="384" t="s">
        <v>1371</v>
      </c>
      <c r="AL360" s="385">
        <v>363</v>
      </c>
      <c r="AM360" s="386" t="s">
        <v>376</v>
      </c>
      <c r="AN360" s="387" t="s">
        <v>892</v>
      </c>
      <c r="AO360" s="387" t="s">
        <v>1208</v>
      </c>
      <c r="AP360" s="387">
        <v>11</v>
      </c>
      <c r="AQ360" s="553">
        <v>2746</v>
      </c>
      <c r="AR360" s="372">
        <v>679</v>
      </c>
    </row>
    <row r="361" spans="24:44">
      <c r="X361" s="369"/>
      <c r="Y361" s="366"/>
      <c r="Z361" s="366"/>
      <c r="AF361" s="582" t="s">
        <v>1002</v>
      </c>
      <c r="AG361" s="583">
        <v>0</v>
      </c>
      <c r="AI361" s="628" t="str">
        <f t="shared" si="6"/>
        <v>42898ITF (VIVA TROPHY)14Dκ18</v>
      </c>
      <c r="AJ361" s="391">
        <v>42898</v>
      </c>
      <c r="AK361" s="384" t="s">
        <v>1372</v>
      </c>
      <c r="AL361" s="385">
        <v>14</v>
      </c>
      <c r="AM361" s="386" t="s">
        <v>1278</v>
      </c>
      <c r="AN361" s="387" t="s">
        <v>893</v>
      </c>
      <c r="AO361" s="387" t="s">
        <v>1209</v>
      </c>
      <c r="AP361" s="387">
        <v>20</v>
      </c>
      <c r="AQ361" s="553">
        <v>2747</v>
      </c>
      <c r="AR361" s="372">
        <v>680</v>
      </c>
    </row>
    <row r="362" spans="24:44">
      <c r="X362" s="369"/>
      <c r="Y362" s="366"/>
      <c r="Z362" s="366"/>
      <c r="AF362" s="582" t="s">
        <v>1003</v>
      </c>
      <c r="AG362" s="583">
        <v>0</v>
      </c>
      <c r="AI362" s="628" t="str">
        <f t="shared" si="6"/>
        <v>42898TE (LEILA MESKHI)15Sα16</v>
      </c>
      <c r="AJ362" s="391">
        <v>42898</v>
      </c>
      <c r="AK362" s="384" t="s">
        <v>1373</v>
      </c>
      <c r="AL362" s="385">
        <v>15</v>
      </c>
      <c r="AM362" s="386" t="s">
        <v>1280</v>
      </c>
      <c r="AN362" s="387" t="s">
        <v>892</v>
      </c>
      <c r="AO362" s="387" t="s">
        <v>1204</v>
      </c>
      <c r="AP362" s="387">
        <v>7</v>
      </c>
      <c r="AQ362" s="553">
        <v>2748</v>
      </c>
      <c r="AR362" s="372">
        <v>681</v>
      </c>
    </row>
    <row r="363" spans="24:44">
      <c r="X363" s="369"/>
      <c r="Y363" s="366"/>
      <c r="Z363" s="366"/>
      <c r="AF363" s="582" t="s">
        <v>1026</v>
      </c>
      <c r="AG363" s="583">
        <v>0</v>
      </c>
      <c r="AI363" s="628" t="str">
        <f t="shared" si="6"/>
        <v>42898TE (TAC CUP)15Sα14</v>
      </c>
      <c r="AJ363" s="391">
        <v>42898</v>
      </c>
      <c r="AK363" s="384" t="s">
        <v>1374</v>
      </c>
      <c r="AL363" s="385">
        <v>15</v>
      </c>
      <c r="AM363" s="386" t="s">
        <v>1280</v>
      </c>
      <c r="AN363" s="387" t="s">
        <v>892</v>
      </c>
      <c r="AO363" s="387" t="s">
        <v>1203</v>
      </c>
      <c r="AP363" s="387">
        <v>6</v>
      </c>
      <c r="AQ363" s="553">
        <v>2749</v>
      </c>
      <c r="AR363" s="372">
        <v>682</v>
      </c>
    </row>
    <row r="364" spans="24:44">
      <c r="X364" s="369"/>
      <c r="Y364" s="366"/>
      <c r="Z364" s="366"/>
      <c r="AF364" s="582" t="s">
        <v>1027</v>
      </c>
      <c r="AG364" s="583">
        <v>0</v>
      </c>
      <c r="AI364" s="628" t="str">
        <f t="shared" si="6"/>
        <v>42898TE (TAC CUP)15Sκ14</v>
      </c>
      <c r="AJ364" s="391">
        <v>42898</v>
      </c>
      <c r="AK364" s="384" t="s">
        <v>1374</v>
      </c>
      <c r="AL364" s="385">
        <v>15</v>
      </c>
      <c r="AM364" s="386" t="s">
        <v>1280</v>
      </c>
      <c r="AN364" s="387" t="s">
        <v>892</v>
      </c>
      <c r="AO364" s="387" t="s">
        <v>1207</v>
      </c>
      <c r="AP364" s="387">
        <v>10</v>
      </c>
      <c r="AQ364" s="553">
        <v>2750</v>
      </c>
      <c r="AR364" s="372">
        <v>682</v>
      </c>
    </row>
    <row r="365" spans="24:44">
      <c r="X365" s="369"/>
      <c r="Y365" s="366"/>
      <c r="Z365" s="366"/>
      <c r="AF365" s="582" t="s">
        <v>1028</v>
      </c>
      <c r="AG365" s="583">
        <v>0</v>
      </c>
      <c r="AI365" s="628" t="str">
        <f t="shared" si="6"/>
        <v>42898TE (TAC CUP)15Dκ14</v>
      </c>
      <c r="AJ365" s="391">
        <v>42898</v>
      </c>
      <c r="AK365" s="384" t="s">
        <v>1374</v>
      </c>
      <c r="AL365" s="385">
        <v>15</v>
      </c>
      <c r="AM365" s="386" t="s">
        <v>1280</v>
      </c>
      <c r="AN365" s="387" t="s">
        <v>893</v>
      </c>
      <c r="AO365" s="387" t="s">
        <v>1207</v>
      </c>
      <c r="AP365" s="387">
        <v>18</v>
      </c>
      <c r="AQ365" s="553">
        <v>2751</v>
      </c>
      <c r="AR365" s="372">
        <v>682</v>
      </c>
    </row>
    <row r="366" spans="24:44">
      <c r="X366" s="369"/>
      <c r="Y366" s="366"/>
      <c r="Z366" s="366"/>
      <c r="AF366" s="582" t="s">
        <v>1004</v>
      </c>
      <c r="AG366" s="583">
        <v>0</v>
      </c>
      <c r="AI366" s="628" t="str">
        <f t="shared" si="6"/>
        <v>42898TE (TENNISPARK)15Sα16</v>
      </c>
      <c r="AJ366" s="391">
        <v>42898</v>
      </c>
      <c r="AK366" s="384" t="s">
        <v>1375</v>
      </c>
      <c r="AL366" s="385">
        <v>15</v>
      </c>
      <c r="AM366" s="386" t="s">
        <v>1280</v>
      </c>
      <c r="AN366" s="387" t="s">
        <v>892</v>
      </c>
      <c r="AO366" s="387" t="s">
        <v>1204</v>
      </c>
      <c r="AP366" s="387">
        <v>7</v>
      </c>
      <c r="AQ366" s="553">
        <v>2752</v>
      </c>
      <c r="AR366" s="372">
        <v>683</v>
      </c>
    </row>
    <row r="367" spans="24:44">
      <c r="X367" s="369"/>
      <c r="Y367" s="366"/>
      <c r="Z367" s="366"/>
      <c r="AF367" s="582" t="s">
        <v>811</v>
      </c>
      <c r="AG367" s="583">
        <v>240</v>
      </c>
      <c r="AI367" s="628" t="str">
        <f t="shared" si="6"/>
        <v>42898TE (TENNISPARK)15Dα16</v>
      </c>
      <c r="AJ367" s="391">
        <v>42898</v>
      </c>
      <c r="AK367" s="384" t="s">
        <v>1375</v>
      </c>
      <c r="AL367" s="385">
        <v>15</v>
      </c>
      <c r="AM367" s="386" t="s">
        <v>1280</v>
      </c>
      <c r="AN367" s="387" t="s">
        <v>893</v>
      </c>
      <c r="AO367" s="387" t="s">
        <v>1204</v>
      </c>
      <c r="AP367" s="387">
        <v>15</v>
      </c>
      <c r="AQ367" s="553">
        <v>2753</v>
      </c>
      <c r="AR367" s="372">
        <v>683</v>
      </c>
    </row>
    <row r="368" spans="24:44">
      <c r="X368" s="369"/>
      <c r="Y368" s="366"/>
      <c r="Z368" s="366"/>
      <c r="AF368" s="582" t="s">
        <v>812</v>
      </c>
      <c r="AG368" s="583">
        <v>200</v>
      </c>
      <c r="AI368" s="628" t="str">
        <f t="shared" si="6"/>
        <v>42898TE (TENNISPARK)15Sκ16</v>
      </c>
      <c r="AJ368" s="391">
        <v>42898</v>
      </c>
      <c r="AK368" s="384" t="s">
        <v>1375</v>
      </c>
      <c r="AL368" s="385">
        <v>15</v>
      </c>
      <c r="AM368" s="386" t="s">
        <v>1280</v>
      </c>
      <c r="AN368" s="387" t="s">
        <v>892</v>
      </c>
      <c r="AO368" s="387" t="s">
        <v>1208</v>
      </c>
      <c r="AP368" s="387">
        <v>11</v>
      </c>
      <c r="AQ368" s="553">
        <v>2754</v>
      </c>
      <c r="AR368" s="372">
        <v>683</v>
      </c>
    </row>
    <row r="369" spans="24:44">
      <c r="X369" s="369"/>
      <c r="Y369" s="366"/>
      <c r="Z369" s="366"/>
      <c r="AF369" s="582" t="s">
        <v>813</v>
      </c>
      <c r="AG369" s="583">
        <v>120</v>
      </c>
      <c r="AI369" s="628" t="str">
        <f t="shared" si="6"/>
        <v>42898TE (TENNISPARK)15Dκ16</v>
      </c>
      <c r="AJ369" s="391">
        <v>42898</v>
      </c>
      <c r="AK369" s="384" t="s">
        <v>1375</v>
      </c>
      <c r="AL369" s="385">
        <v>15</v>
      </c>
      <c r="AM369" s="386" t="s">
        <v>1280</v>
      </c>
      <c r="AN369" s="387" t="s">
        <v>893</v>
      </c>
      <c r="AO369" s="387" t="s">
        <v>1208</v>
      </c>
      <c r="AP369" s="387">
        <v>19</v>
      </c>
      <c r="AQ369" s="553">
        <v>2755</v>
      </c>
      <c r="AR369" s="372">
        <v>683</v>
      </c>
    </row>
    <row r="370" spans="24:44">
      <c r="X370" s="369"/>
      <c r="Y370" s="366"/>
      <c r="Z370" s="366"/>
      <c r="AF370" s="582" t="s">
        <v>814</v>
      </c>
      <c r="AG370" s="583">
        <v>80</v>
      </c>
      <c r="AI370" s="628" t="str">
        <f t="shared" si="6"/>
        <v>42898TE (WILSON JUNIOR)15Sα14</v>
      </c>
      <c r="AJ370" s="391">
        <v>42898</v>
      </c>
      <c r="AK370" s="384" t="s">
        <v>1376</v>
      </c>
      <c r="AL370" s="385">
        <v>15</v>
      </c>
      <c r="AM370" s="386" t="s">
        <v>1280</v>
      </c>
      <c r="AN370" s="387" t="s">
        <v>892</v>
      </c>
      <c r="AO370" s="387" t="s">
        <v>1203</v>
      </c>
      <c r="AP370" s="387">
        <v>6</v>
      </c>
      <c r="AQ370" s="553">
        <v>2756</v>
      </c>
      <c r="AR370" s="372">
        <v>684</v>
      </c>
    </row>
    <row r="371" spans="24:44">
      <c r="X371" s="369"/>
      <c r="Y371" s="366"/>
      <c r="Z371" s="366"/>
      <c r="AF371" s="582" t="s">
        <v>815</v>
      </c>
      <c r="AG371" s="583">
        <v>60</v>
      </c>
      <c r="AI371" s="628" t="str">
        <f t="shared" si="6"/>
        <v>42899ITF (25TH INTER)14Sκ18</v>
      </c>
      <c r="AJ371" s="391">
        <v>42899</v>
      </c>
      <c r="AK371" s="384" t="s">
        <v>1377</v>
      </c>
      <c r="AL371" s="385">
        <v>14</v>
      </c>
      <c r="AM371" s="386" t="s">
        <v>1278</v>
      </c>
      <c r="AN371" s="387" t="s">
        <v>892</v>
      </c>
      <c r="AO371" s="387" t="s">
        <v>1209</v>
      </c>
      <c r="AP371" s="387">
        <v>12</v>
      </c>
      <c r="AQ371" s="553">
        <v>2757</v>
      </c>
      <c r="AR371" s="372">
        <v>685</v>
      </c>
    </row>
    <row r="372" spans="24:44">
      <c r="X372" s="369"/>
      <c r="Y372" s="366"/>
      <c r="Z372" s="366"/>
      <c r="AF372" s="582" t="s">
        <v>816</v>
      </c>
      <c r="AG372" s="583">
        <v>40</v>
      </c>
      <c r="AI372" s="628" t="str">
        <f t="shared" si="6"/>
        <v>42901TE (FALKOPINGS)15Sα14</v>
      </c>
      <c r="AJ372" s="391">
        <v>42901</v>
      </c>
      <c r="AK372" s="384" t="s">
        <v>1378</v>
      </c>
      <c r="AL372" s="385">
        <v>15</v>
      </c>
      <c r="AM372" s="386" t="s">
        <v>1280</v>
      </c>
      <c r="AN372" s="387" t="s">
        <v>892</v>
      </c>
      <c r="AO372" s="387" t="s">
        <v>1203</v>
      </c>
      <c r="AP372" s="387">
        <v>6</v>
      </c>
      <c r="AQ372" s="553">
        <v>2758</v>
      </c>
      <c r="AR372" s="372">
        <v>686</v>
      </c>
    </row>
    <row r="373" spans="24:44">
      <c r="X373" s="369"/>
      <c r="Y373" s="366"/>
      <c r="Z373" s="366"/>
      <c r="AF373" s="582" t="s">
        <v>817</v>
      </c>
      <c r="AG373" s="583">
        <v>20</v>
      </c>
      <c r="AI373" s="628" t="str">
        <f t="shared" si="6"/>
        <v>42902ITF (LARNACA)14Sκ18</v>
      </c>
      <c r="AJ373" s="391">
        <v>42902</v>
      </c>
      <c r="AK373" s="384" t="s">
        <v>1368</v>
      </c>
      <c r="AL373" s="385">
        <v>14</v>
      </c>
      <c r="AM373" s="386" t="s">
        <v>1278</v>
      </c>
      <c r="AN373" s="387" t="s">
        <v>892</v>
      </c>
      <c r="AO373" s="387" t="s">
        <v>1209</v>
      </c>
      <c r="AP373" s="387">
        <v>12</v>
      </c>
      <c r="AQ373" s="553">
        <v>2759</v>
      </c>
      <c r="AR373" s="372">
        <v>687</v>
      </c>
    </row>
    <row r="374" spans="24:44">
      <c r="X374" s="369"/>
      <c r="Y374" s="366"/>
      <c r="Z374" s="366"/>
      <c r="AF374" s="582" t="s">
        <v>1107</v>
      </c>
      <c r="AG374" s="583">
        <v>0</v>
      </c>
      <c r="AI374" s="628" t="str">
        <f t="shared" si="6"/>
        <v>42902ITF (LARNACA)14Dκ18</v>
      </c>
      <c r="AJ374" s="391">
        <v>42902</v>
      </c>
      <c r="AK374" s="384" t="s">
        <v>1368</v>
      </c>
      <c r="AL374" s="385">
        <v>14</v>
      </c>
      <c r="AM374" s="386" t="s">
        <v>1278</v>
      </c>
      <c r="AN374" s="387" t="s">
        <v>893</v>
      </c>
      <c r="AO374" s="387" t="s">
        <v>1209</v>
      </c>
      <c r="AP374" s="387">
        <v>20</v>
      </c>
      <c r="AQ374" s="553">
        <v>2760</v>
      </c>
      <c r="AR374" s="372">
        <v>687</v>
      </c>
    </row>
    <row r="375" spans="24:44">
      <c r="X375" s="369"/>
      <c r="Y375" s="366"/>
      <c r="Z375" s="366"/>
      <c r="AF375" s="582" t="s">
        <v>1005</v>
      </c>
      <c r="AG375" s="583">
        <v>10</v>
      </c>
      <c r="AI375" s="628" t="str">
        <f t="shared" si="6"/>
        <v>42903Ε3 24η (Β)124Sα12</v>
      </c>
      <c r="AJ375" s="391">
        <v>42903</v>
      </c>
      <c r="AK375" s="384" t="s">
        <v>1379</v>
      </c>
      <c r="AL375" s="385">
        <v>124</v>
      </c>
      <c r="AM375" s="386" t="s">
        <v>122</v>
      </c>
      <c r="AN375" s="387" t="s">
        <v>892</v>
      </c>
      <c r="AO375" s="387" t="s">
        <v>1202</v>
      </c>
      <c r="AP375" s="387">
        <v>5</v>
      </c>
      <c r="AQ375" s="553">
        <v>2761</v>
      </c>
      <c r="AR375" s="372">
        <v>688</v>
      </c>
    </row>
    <row r="376" spans="24:44">
      <c r="X376" s="369"/>
      <c r="Y376" s="366"/>
      <c r="Z376" s="366"/>
      <c r="AF376" s="582" t="s">
        <v>1006</v>
      </c>
      <c r="AG376" s="583">
        <v>10</v>
      </c>
      <c r="AI376" s="628" t="str">
        <f t="shared" si="6"/>
        <v>42903Ε3 24η (Β)152Sα16</v>
      </c>
      <c r="AJ376" s="391">
        <v>42903</v>
      </c>
      <c r="AK376" s="384" t="s">
        <v>1379</v>
      </c>
      <c r="AL376" s="385">
        <v>152</v>
      </c>
      <c r="AM376" s="386" t="s">
        <v>303</v>
      </c>
      <c r="AN376" s="387" t="s">
        <v>892</v>
      </c>
      <c r="AO376" s="387" t="s">
        <v>1204</v>
      </c>
      <c r="AP376" s="387">
        <v>7</v>
      </c>
      <c r="AQ376" s="553">
        <v>2762</v>
      </c>
      <c r="AR376" s="372">
        <v>688</v>
      </c>
    </row>
    <row r="377" spans="24:44">
      <c r="X377" s="369"/>
      <c r="Y377" s="366"/>
      <c r="Z377" s="366"/>
      <c r="AF377" s="582" t="s">
        <v>1007</v>
      </c>
      <c r="AG377" s="583">
        <v>6</v>
      </c>
      <c r="AI377" s="628" t="str">
        <f t="shared" si="6"/>
        <v>42903Ε3 24η (Β)124Sκ12</v>
      </c>
      <c r="AJ377" s="391">
        <v>42903</v>
      </c>
      <c r="AK377" s="384" t="s">
        <v>1379</v>
      </c>
      <c r="AL377" s="385">
        <v>124</v>
      </c>
      <c r="AM377" s="386" t="s">
        <v>122</v>
      </c>
      <c r="AN377" s="387" t="s">
        <v>892</v>
      </c>
      <c r="AO377" s="387" t="s">
        <v>1206</v>
      </c>
      <c r="AP377" s="387">
        <v>9</v>
      </c>
      <c r="AQ377" s="553">
        <v>2763</v>
      </c>
      <c r="AR377" s="372">
        <v>688</v>
      </c>
    </row>
    <row r="378" spans="24:44">
      <c r="X378" s="369"/>
      <c r="Y378" s="366"/>
      <c r="Z378" s="366"/>
      <c r="AF378" s="582" t="s">
        <v>1008</v>
      </c>
      <c r="AG378" s="583">
        <v>5</v>
      </c>
      <c r="AI378" s="628" t="str">
        <f t="shared" si="6"/>
        <v>42903Ε3 24η (Β)152Sκ16</v>
      </c>
      <c r="AJ378" s="391">
        <v>42903</v>
      </c>
      <c r="AK378" s="384" t="s">
        <v>1379</v>
      </c>
      <c r="AL378" s="385">
        <v>152</v>
      </c>
      <c r="AM378" s="386" t="s">
        <v>303</v>
      </c>
      <c r="AN378" s="387" t="s">
        <v>892</v>
      </c>
      <c r="AO378" s="387" t="s">
        <v>1208</v>
      </c>
      <c r="AP378" s="387">
        <v>11</v>
      </c>
      <c r="AQ378" s="553">
        <v>2764</v>
      </c>
      <c r="AR378" s="372">
        <v>688</v>
      </c>
    </row>
    <row r="379" spans="24:44">
      <c r="X379" s="369"/>
      <c r="Y379" s="366"/>
      <c r="Z379" s="366"/>
      <c r="AF379" s="582" t="s">
        <v>818</v>
      </c>
      <c r="AG379" s="583">
        <v>4</v>
      </c>
      <c r="AI379" s="628" t="str">
        <f t="shared" si="6"/>
        <v>42903Ε3 24η (Γ)192Sα12</v>
      </c>
      <c r="AJ379" s="391">
        <v>42903</v>
      </c>
      <c r="AK379" s="384" t="s">
        <v>1380</v>
      </c>
      <c r="AL379" s="385">
        <v>192</v>
      </c>
      <c r="AM379" s="386" t="s">
        <v>318</v>
      </c>
      <c r="AN379" s="387" t="s">
        <v>892</v>
      </c>
      <c r="AO379" s="387" t="s">
        <v>1202</v>
      </c>
      <c r="AP379" s="387">
        <v>5</v>
      </c>
      <c r="AQ379" s="553">
        <v>2765</v>
      </c>
      <c r="AR379" s="372">
        <v>689</v>
      </c>
    </row>
    <row r="380" spans="24:44">
      <c r="X380" s="369"/>
      <c r="Y380" s="366"/>
      <c r="Z380" s="366"/>
      <c r="AF380" s="582" t="s">
        <v>819</v>
      </c>
      <c r="AG380" s="583">
        <v>2</v>
      </c>
      <c r="AI380" s="628" t="str">
        <f t="shared" si="6"/>
        <v>42903Ε3 24η (Γ)171Sα14</v>
      </c>
      <c r="AJ380" s="391">
        <v>42903</v>
      </c>
      <c r="AK380" s="384" t="s">
        <v>1380</v>
      </c>
      <c r="AL380" s="385">
        <v>171</v>
      </c>
      <c r="AM380" s="386" t="s">
        <v>193</v>
      </c>
      <c r="AN380" s="387" t="s">
        <v>892</v>
      </c>
      <c r="AO380" s="387" t="s">
        <v>1203</v>
      </c>
      <c r="AP380" s="387">
        <v>6</v>
      </c>
      <c r="AQ380" s="553">
        <v>2766</v>
      </c>
      <c r="AR380" s="372">
        <v>689</v>
      </c>
    </row>
    <row r="381" spans="24:44">
      <c r="X381" s="369"/>
      <c r="Y381" s="366"/>
      <c r="Z381" s="366"/>
      <c r="AF381" s="582" t="s">
        <v>1009</v>
      </c>
      <c r="AG381" s="583">
        <v>0</v>
      </c>
      <c r="AI381" s="628" t="str">
        <f t="shared" si="6"/>
        <v>42903Ε3 24η (Γ)192Sα16</v>
      </c>
      <c r="AJ381" s="391">
        <v>42903</v>
      </c>
      <c r="AK381" s="384" t="s">
        <v>1380</v>
      </c>
      <c r="AL381" s="385">
        <v>192</v>
      </c>
      <c r="AM381" s="386" t="s">
        <v>318</v>
      </c>
      <c r="AN381" s="387" t="s">
        <v>892</v>
      </c>
      <c r="AO381" s="387" t="s">
        <v>1204</v>
      </c>
      <c r="AP381" s="387">
        <v>7</v>
      </c>
      <c r="AQ381" s="553">
        <v>2767</v>
      </c>
      <c r="AR381" s="372">
        <v>689</v>
      </c>
    </row>
    <row r="382" spans="24:44">
      <c r="X382" s="369"/>
      <c r="Y382" s="366"/>
      <c r="Z382" s="366"/>
      <c r="AF382" s="582" t="s">
        <v>1010</v>
      </c>
      <c r="AG382" s="583">
        <v>0</v>
      </c>
      <c r="AI382" s="628" t="str">
        <f t="shared" si="6"/>
        <v>42903Ε3 24η (Γ)171Sκ12</v>
      </c>
      <c r="AJ382" s="391">
        <v>42903</v>
      </c>
      <c r="AK382" s="384" t="s">
        <v>1380</v>
      </c>
      <c r="AL382" s="385">
        <v>171</v>
      </c>
      <c r="AM382" s="386" t="s">
        <v>193</v>
      </c>
      <c r="AN382" s="387" t="s">
        <v>892</v>
      </c>
      <c r="AO382" s="387" t="s">
        <v>1206</v>
      </c>
      <c r="AP382" s="387">
        <v>9</v>
      </c>
      <c r="AQ382" s="553">
        <v>2768</v>
      </c>
      <c r="AR382" s="372">
        <v>689</v>
      </c>
    </row>
    <row r="383" spans="24:44">
      <c r="X383" s="369"/>
      <c r="Y383" s="366"/>
      <c r="Z383" s="366"/>
      <c r="AF383" s="582" t="s">
        <v>820</v>
      </c>
      <c r="AG383" s="583">
        <v>0</v>
      </c>
      <c r="AI383" s="628" t="str">
        <f t="shared" si="6"/>
        <v>42903Ε3 24η (Γ)171Sκ14</v>
      </c>
      <c r="AJ383" s="391">
        <v>42903</v>
      </c>
      <c r="AK383" s="384" t="s">
        <v>1380</v>
      </c>
      <c r="AL383" s="385">
        <v>171</v>
      </c>
      <c r="AM383" s="386" t="s">
        <v>193</v>
      </c>
      <c r="AN383" s="387" t="s">
        <v>892</v>
      </c>
      <c r="AO383" s="387" t="s">
        <v>1207</v>
      </c>
      <c r="AP383" s="387">
        <v>10</v>
      </c>
      <c r="AQ383" s="553">
        <v>2769</v>
      </c>
      <c r="AR383" s="372">
        <v>689</v>
      </c>
    </row>
    <row r="384" spans="24:44">
      <c r="X384" s="369"/>
      <c r="Y384" s="366"/>
      <c r="Z384" s="366"/>
      <c r="AF384" s="582" t="s">
        <v>821</v>
      </c>
      <c r="AG384" s="583">
        <v>60</v>
      </c>
      <c r="AI384" s="628" t="str">
        <f t="shared" si="6"/>
        <v>42903Ε3 24η (Γ)192Sκ16</v>
      </c>
      <c r="AJ384" s="391">
        <v>42903</v>
      </c>
      <c r="AK384" s="384" t="s">
        <v>1380</v>
      </c>
      <c r="AL384" s="385">
        <v>192</v>
      </c>
      <c r="AM384" s="386" t="s">
        <v>318</v>
      </c>
      <c r="AN384" s="387" t="s">
        <v>892</v>
      </c>
      <c r="AO384" s="387" t="s">
        <v>1208</v>
      </c>
      <c r="AP384" s="387">
        <v>11</v>
      </c>
      <c r="AQ384" s="553">
        <v>2770</v>
      </c>
      <c r="AR384" s="372">
        <v>689</v>
      </c>
    </row>
    <row r="385" spans="24:44">
      <c r="X385" s="369"/>
      <c r="Y385" s="366"/>
      <c r="Z385" s="366"/>
      <c r="AF385" s="582" t="s">
        <v>822</v>
      </c>
      <c r="AG385" s="583">
        <v>50</v>
      </c>
      <c r="AI385" s="628" t="str">
        <f t="shared" si="6"/>
        <v>42903Ε3 24η (Δ)220Sα14</v>
      </c>
      <c r="AJ385" s="391">
        <v>42903</v>
      </c>
      <c r="AK385" s="384" t="s">
        <v>1381</v>
      </c>
      <c r="AL385" s="385">
        <v>220</v>
      </c>
      <c r="AM385" s="386" t="s">
        <v>309</v>
      </c>
      <c r="AN385" s="387" t="s">
        <v>892</v>
      </c>
      <c r="AO385" s="387" t="s">
        <v>1203</v>
      </c>
      <c r="AP385" s="387">
        <v>6</v>
      </c>
      <c r="AQ385" s="553">
        <v>2771</v>
      </c>
      <c r="AR385" s="372">
        <v>690</v>
      </c>
    </row>
    <row r="386" spans="24:44">
      <c r="X386" s="369"/>
      <c r="Y386" s="366"/>
      <c r="Z386" s="366"/>
      <c r="AF386" s="582" t="s">
        <v>823</v>
      </c>
      <c r="AG386" s="583">
        <v>40</v>
      </c>
      <c r="AI386" s="628" t="str">
        <f t="shared" si="6"/>
        <v>42903Ε3 24η (Δ)220Sκ14</v>
      </c>
      <c r="AJ386" s="391">
        <v>42903</v>
      </c>
      <c r="AK386" s="384" t="s">
        <v>1381</v>
      </c>
      <c r="AL386" s="385">
        <v>220</v>
      </c>
      <c r="AM386" s="386" t="s">
        <v>309</v>
      </c>
      <c r="AN386" s="387" t="s">
        <v>892</v>
      </c>
      <c r="AO386" s="387" t="s">
        <v>1207</v>
      </c>
      <c r="AP386" s="387">
        <v>10</v>
      </c>
      <c r="AQ386" s="553">
        <v>2772</v>
      </c>
      <c r="AR386" s="372">
        <v>690</v>
      </c>
    </row>
    <row r="387" spans="24:44">
      <c r="X387" s="369"/>
      <c r="Y387" s="366"/>
      <c r="Z387" s="366"/>
      <c r="AF387" s="582" t="s">
        <v>824</v>
      </c>
      <c r="AG387" s="583">
        <v>26</v>
      </c>
      <c r="AI387" s="628" t="str">
        <f t="shared" ref="AI387:AI450" si="7">AJ387&amp;AK387&amp;AL387&amp;AN387&amp;AO387</f>
        <v>42903Ε3 24η (Θ)400Sα12</v>
      </c>
      <c r="AJ387" s="391">
        <v>42903</v>
      </c>
      <c r="AK387" s="384" t="s">
        <v>1382</v>
      </c>
      <c r="AL387" s="385">
        <v>400</v>
      </c>
      <c r="AM387" s="386" t="s">
        <v>354</v>
      </c>
      <c r="AN387" s="387" t="s">
        <v>892</v>
      </c>
      <c r="AO387" s="387" t="s">
        <v>1202</v>
      </c>
      <c r="AP387" s="387">
        <v>5</v>
      </c>
      <c r="AQ387" s="553">
        <v>2773</v>
      </c>
      <c r="AR387" s="372">
        <v>691</v>
      </c>
    </row>
    <row r="388" spans="24:44">
      <c r="X388" s="369"/>
      <c r="Y388" s="366"/>
      <c r="Z388" s="366"/>
      <c r="AF388" s="582" t="s">
        <v>825</v>
      </c>
      <c r="AG388" s="583">
        <v>16</v>
      </c>
      <c r="AI388" s="628" t="str">
        <f t="shared" si="7"/>
        <v>42903Ε3 24η (Θ)400Sα14</v>
      </c>
      <c r="AJ388" s="391">
        <v>42903</v>
      </c>
      <c r="AK388" s="384" t="s">
        <v>1382</v>
      </c>
      <c r="AL388" s="385">
        <v>400</v>
      </c>
      <c r="AM388" s="386" t="s">
        <v>354</v>
      </c>
      <c r="AN388" s="387" t="s">
        <v>892</v>
      </c>
      <c r="AO388" s="387" t="s">
        <v>1203</v>
      </c>
      <c r="AP388" s="387">
        <v>6</v>
      </c>
      <c r="AQ388" s="553">
        <v>2774</v>
      </c>
      <c r="AR388" s="372">
        <v>691</v>
      </c>
    </row>
    <row r="389" spans="24:44">
      <c r="X389" s="369"/>
      <c r="Y389" s="366"/>
      <c r="Z389" s="366"/>
      <c r="AF389" s="582" t="s">
        <v>826</v>
      </c>
      <c r="AG389" s="583">
        <v>8</v>
      </c>
      <c r="AI389" s="628" t="str">
        <f t="shared" si="7"/>
        <v>42903Ε3 24η (Θ)400Sα16</v>
      </c>
      <c r="AJ389" s="391">
        <v>42903</v>
      </c>
      <c r="AK389" s="384" t="s">
        <v>1382</v>
      </c>
      <c r="AL389" s="385">
        <v>400</v>
      </c>
      <c r="AM389" s="386" t="s">
        <v>354</v>
      </c>
      <c r="AN389" s="387" t="s">
        <v>892</v>
      </c>
      <c r="AO389" s="387" t="s">
        <v>1204</v>
      </c>
      <c r="AP389" s="387">
        <v>7</v>
      </c>
      <c r="AQ389" s="553">
        <v>2775</v>
      </c>
      <c r="AR389" s="372">
        <v>691</v>
      </c>
    </row>
    <row r="390" spans="24:44">
      <c r="X390" s="369"/>
      <c r="Y390" s="366"/>
      <c r="Z390" s="366"/>
      <c r="AF390" s="582" t="s">
        <v>1108</v>
      </c>
      <c r="AG390" s="583">
        <v>0</v>
      </c>
      <c r="AI390" s="628" t="str">
        <f t="shared" si="7"/>
        <v>42903Ε3 24η (Θ)400Sκ12</v>
      </c>
      <c r="AJ390" s="391">
        <v>42903</v>
      </c>
      <c r="AK390" s="384" t="s">
        <v>1382</v>
      </c>
      <c r="AL390" s="385">
        <v>400</v>
      </c>
      <c r="AM390" s="386" t="s">
        <v>354</v>
      </c>
      <c r="AN390" s="387" t="s">
        <v>892</v>
      </c>
      <c r="AO390" s="387" t="s">
        <v>1206</v>
      </c>
      <c r="AP390" s="387">
        <v>9</v>
      </c>
      <c r="AQ390" s="553">
        <v>2776</v>
      </c>
      <c r="AR390" s="372">
        <v>691</v>
      </c>
    </row>
    <row r="391" spans="24:44">
      <c r="X391" s="369"/>
      <c r="Y391" s="366"/>
      <c r="Z391" s="366"/>
      <c r="AF391" s="582" t="s">
        <v>1011</v>
      </c>
      <c r="AG391" s="583">
        <v>0</v>
      </c>
      <c r="AI391" s="628" t="str">
        <f t="shared" si="7"/>
        <v>42903Ε3 24η (Θ)400Sκ14</v>
      </c>
      <c r="AJ391" s="391">
        <v>42903</v>
      </c>
      <c r="AK391" s="384" t="s">
        <v>1382</v>
      </c>
      <c r="AL391" s="385">
        <v>400</v>
      </c>
      <c r="AM391" s="386" t="s">
        <v>354</v>
      </c>
      <c r="AN391" s="387" t="s">
        <v>892</v>
      </c>
      <c r="AO391" s="387" t="s">
        <v>1207</v>
      </c>
      <c r="AP391" s="387">
        <v>10</v>
      </c>
      <c r="AQ391" s="553">
        <v>2777</v>
      </c>
      <c r="AR391" s="372">
        <v>691</v>
      </c>
    </row>
    <row r="392" spans="24:44">
      <c r="X392" s="369"/>
      <c r="Y392" s="366"/>
      <c r="Z392" s="366"/>
      <c r="AF392" s="582" t="s">
        <v>1012</v>
      </c>
      <c r="AG392" s="583">
        <v>0</v>
      </c>
      <c r="AI392" s="628" t="str">
        <f t="shared" si="7"/>
        <v>42903Ε3 24η (Θ)400Sκ16</v>
      </c>
      <c r="AJ392" s="391">
        <v>42903</v>
      </c>
      <c r="AK392" s="384" t="s">
        <v>1382</v>
      </c>
      <c r="AL392" s="385">
        <v>400</v>
      </c>
      <c r="AM392" s="386" t="s">
        <v>354</v>
      </c>
      <c r="AN392" s="387" t="s">
        <v>892</v>
      </c>
      <c r="AO392" s="387" t="s">
        <v>1208</v>
      </c>
      <c r="AP392" s="387">
        <v>11</v>
      </c>
      <c r="AQ392" s="553">
        <v>2778</v>
      </c>
      <c r="AR392" s="372">
        <v>691</v>
      </c>
    </row>
    <row r="393" spans="24:44">
      <c r="X393" s="369"/>
      <c r="Y393" s="366"/>
      <c r="Z393" s="366"/>
      <c r="AF393" s="582" t="s">
        <v>1013</v>
      </c>
      <c r="AG393" s="583">
        <v>0</v>
      </c>
      <c r="AI393" s="628" t="str">
        <f t="shared" si="7"/>
        <v>42905TE (ANTEI)15Sα14</v>
      </c>
      <c r="AJ393" s="391">
        <v>42905</v>
      </c>
      <c r="AK393" s="384" t="s">
        <v>1383</v>
      </c>
      <c r="AL393" s="385">
        <v>15</v>
      </c>
      <c r="AM393" s="386" t="s">
        <v>1280</v>
      </c>
      <c r="AN393" s="387" t="s">
        <v>892</v>
      </c>
      <c r="AO393" s="387" t="s">
        <v>1203</v>
      </c>
      <c r="AP393" s="387">
        <v>6</v>
      </c>
      <c r="AQ393" s="553">
        <v>2779</v>
      </c>
      <c r="AR393" s="372">
        <v>692</v>
      </c>
    </row>
    <row r="394" spans="24:44">
      <c r="X394" s="369"/>
      <c r="Y394" s="366"/>
      <c r="Z394" s="366"/>
      <c r="AF394" s="582" t="s">
        <v>1029</v>
      </c>
      <c r="AG394" s="583">
        <v>0</v>
      </c>
      <c r="AI394" s="628" t="str">
        <f t="shared" si="7"/>
        <v>42905TE (KOZA WOS CUP)15Sα16</v>
      </c>
      <c r="AJ394" s="391">
        <v>42905</v>
      </c>
      <c r="AK394" s="384" t="s">
        <v>1384</v>
      </c>
      <c r="AL394" s="385">
        <v>15</v>
      </c>
      <c r="AM394" s="386" t="s">
        <v>1280</v>
      </c>
      <c r="AN394" s="387" t="s">
        <v>892</v>
      </c>
      <c r="AO394" s="387" t="s">
        <v>1204</v>
      </c>
      <c r="AP394" s="387">
        <v>7</v>
      </c>
      <c r="AQ394" s="553">
        <v>2780</v>
      </c>
      <c r="AR394" s="372">
        <v>693</v>
      </c>
    </row>
    <row r="395" spans="24:44">
      <c r="X395" s="369"/>
      <c r="Y395" s="366"/>
      <c r="Z395" s="366"/>
      <c r="AF395" s="582" t="s">
        <v>1030</v>
      </c>
      <c r="AG395" s="583">
        <v>0</v>
      </c>
      <c r="AI395" s="628" t="str">
        <f t="shared" si="7"/>
        <v>42906ITF (ALLIANZ)14Sκ18</v>
      </c>
      <c r="AJ395" s="391">
        <v>42906</v>
      </c>
      <c r="AK395" s="384" t="s">
        <v>1385</v>
      </c>
      <c r="AL395" s="385">
        <v>14</v>
      </c>
      <c r="AM395" s="386" t="s">
        <v>1278</v>
      </c>
      <c r="AN395" s="387" t="s">
        <v>892</v>
      </c>
      <c r="AO395" s="387" t="s">
        <v>1209</v>
      </c>
      <c r="AP395" s="387">
        <v>12</v>
      </c>
      <c r="AQ395" s="553">
        <v>2781</v>
      </c>
      <c r="AR395" s="372">
        <v>694</v>
      </c>
    </row>
    <row r="396" spans="24:44">
      <c r="X396" s="369"/>
      <c r="Y396" s="366"/>
      <c r="Z396" s="366"/>
      <c r="AF396" s="582" t="s">
        <v>1031</v>
      </c>
      <c r="AG396" s="583">
        <v>0</v>
      </c>
      <c r="AI396" s="628" t="str">
        <f t="shared" si="7"/>
        <v>42910Ε3 25η (Α)107Sα12</v>
      </c>
      <c r="AJ396" s="391">
        <v>42910</v>
      </c>
      <c r="AK396" s="384" t="s">
        <v>1386</v>
      </c>
      <c r="AL396" s="385">
        <v>107</v>
      </c>
      <c r="AM396" s="386" t="s">
        <v>196</v>
      </c>
      <c r="AN396" s="387" t="s">
        <v>892</v>
      </c>
      <c r="AO396" s="387" t="s">
        <v>1202</v>
      </c>
      <c r="AP396" s="387">
        <v>5</v>
      </c>
      <c r="AQ396" s="553">
        <v>2782</v>
      </c>
      <c r="AR396" s="372">
        <v>695</v>
      </c>
    </row>
    <row r="397" spans="24:44">
      <c r="X397" s="369"/>
      <c r="Y397" s="366"/>
      <c r="Z397" s="366"/>
      <c r="AF397" s="582" t="s">
        <v>827</v>
      </c>
      <c r="AG397" s="583">
        <v>0</v>
      </c>
      <c r="AI397" s="628" t="str">
        <f t="shared" si="7"/>
        <v>42910Ε3 25η (Α)107Sα14</v>
      </c>
      <c r="AJ397" s="391">
        <v>42910</v>
      </c>
      <c r="AK397" s="384" t="s">
        <v>1386</v>
      </c>
      <c r="AL397" s="385">
        <v>107</v>
      </c>
      <c r="AM397" s="386" t="s">
        <v>196</v>
      </c>
      <c r="AN397" s="387" t="s">
        <v>892</v>
      </c>
      <c r="AO397" s="387" t="s">
        <v>1203</v>
      </c>
      <c r="AP397" s="387">
        <v>6</v>
      </c>
      <c r="AQ397" s="553">
        <v>2783</v>
      </c>
      <c r="AR397" s="372">
        <v>695</v>
      </c>
    </row>
    <row r="398" spans="24:44">
      <c r="X398" s="369"/>
      <c r="Y398" s="366"/>
      <c r="Z398" s="366"/>
      <c r="AF398" s="582" t="s">
        <v>828</v>
      </c>
      <c r="AG398" s="583">
        <v>300</v>
      </c>
      <c r="AI398" s="628" t="str">
        <f t="shared" si="7"/>
        <v>42910Ε3 25η (Α)107Sα16</v>
      </c>
      <c r="AJ398" s="391">
        <v>42910</v>
      </c>
      <c r="AK398" s="384" t="s">
        <v>1386</v>
      </c>
      <c r="AL398" s="385">
        <v>107</v>
      </c>
      <c r="AM398" s="386" t="s">
        <v>196</v>
      </c>
      <c r="AN398" s="387" t="s">
        <v>892</v>
      </c>
      <c r="AO398" s="387" t="s">
        <v>1204</v>
      </c>
      <c r="AP398" s="387">
        <v>7</v>
      </c>
      <c r="AQ398" s="553">
        <v>2784</v>
      </c>
      <c r="AR398" s="372">
        <v>695</v>
      </c>
    </row>
    <row r="399" spans="24:44">
      <c r="X399" s="369"/>
      <c r="Y399" s="366"/>
      <c r="Z399" s="366"/>
      <c r="AF399" s="582" t="s">
        <v>829</v>
      </c>
      <c r="AG399" s="583">
        <v>250</v>
      </c>
      <c r="AI399" s="628" t="str">
        <f t="shared" si="7"/>
        <v>42910Ε3 25η (Α)107Sκ12</v>
      </c>
      <c r="AJ399" s="391">
        <v>42910</v>
      </c>
      <c r="AK399" s="384" t="s">
        <v>1386</v>
      </c>
      <c r="AL399" s="385">
        <v>107</v>
      </c>
      <c r="AM399" s="386" t="s">
        <v>196</v>
      </c>
      <c r="AN399" s="387" t="s">
        <v>892</v>
      </c>
      <c r="AO399" s="387" t="s">
        <v>1206</v>
      </c>
      <c r="AP399" s="387">
        <v>9</v>
      </c>
      <c r="AQ399" s="553">
        <v>2785</v>
      </c>
      <c r="AR399" s="372">
        <v>695</v>
      </c>
    </row>
    <row r="400" spans="24:44">
      <c r="X400" s="369"/>
      <c r="Y400" s="366"/>
      <c r="Z400" s="366"/>
      <c r="AF400" s="582" t="s">
        <v>830</v>
      </c>
      <c r="AG400" s="583">
        <v>150</v>
      </c>
      <c r="AI400" s="628" t="str">
        <f t="shared" si="7"/>
        <v>42910Ε3 25η (Α)107Sκ14</v>
      </c>
      <c r="AJ400" s="391">
        <v>42910</v>
      </c>
      <c r="AK400" s="384" t="s">
        <v>1386</v>
      </c>
      <c r="AL400" s="385">
        <v>107</v>
      </c>
      <c r="AM400" s="386" t="s">
        <v>196</v>
      </c>
      <c r="AN400" s="387" t="s">
        <v>892</v>
      </c>
      <c r="AO400" s="387" t="s">
        <v>1207</v>
      </c>
      <c r="AP400" s="387">
        <v>10</v>
      </c>
      <c r="AQ400" s="553">
        <v>2786</v>
      </c>
      <c r="AR400" s="372">
        <v>695</v>
      </c>
    </row>
    <row r="401" spans="32:44">
      <c r="AF401" s="582" t="s">
        <v>831</v>
      </c>
      <c r="AG401" s="583">
        <v>100</v>
      </c>
      <c r="AI401" s="628" t="str">
        <f t="shared" si="7"/>
        <v>42910Ε3 25η (Ζ)304Sα12</v>
      </c>
      <c r="AJ401" s="391">
        <v>42910</v>
      </c>
      <c r="AK401" s="384" t="s">
        <v>1387</v>
      </c>
      <c r="AL401" s="385">
        <v>304</v>
      </c>
      <c r="AM401" s="386" t="s">
        <v>246</v>
      </c>
      <c r="AN401" s="387" t="s">
        <v>892</v>
      </c>
      <c r="AO401" s="387" t="s">
        <v>1202</v>
      </c>
      <c r="AP401" s="387">
        <v>5</v>
      </c>
      <c r="AQ401" s="553">
        <v>2787</v>
      </c>
      <c r="AR401" s="372">
        <v>696</v>
      </c>
    </row>
    <row r="402" spans="32:44">
      <c r="AF402" s="582" t="s">
        <v>832</v>
      </c>
      <c r="AG402" s="583">
        <v>75</v>
      </c>
      <c r="AI402" s="628" t="str">
        <f t="shared" si="7"/>
        <v>42910Ε3 25η (Ζ)304Sα16</v>
      </c>
      <c r="AJ402" s="391">
        <v>42910</v>
      </c>
      <c r="AK402" s="384" t="s">
        <v>1387</v>
      </c>
      <c r="AL402" s="385">
        <v>304</v>
      </c>
      <c r="AM402" s="386" t="s">
        <v>246</v>
      </c>
      <c r="AN402" s="387" t="s">
        <v>892</v>
      </c>
      <c r="AO402" s="387" t="s">
        <v>1204</v>
      </c>
      <c r="AP402" s="387">
        <v>7</v>
      </c>
      <c r="AQ402" s="553">
        <v>2788</v>
      </c>
      <c r="AR402" s="372">
        <v>696</v>
      </c>
    </row>
    <row r="403" spans="32:44">
      <c r="AF403" s="582" t="s">
        <v>833</v>
      </c>
      <c r="AG403" s="583">
        <v>50</v>
      </c>
      <c r="AI403" s="628" t="str">
        <f t="shared" si="7"/>
        <v>42910Ε3 25η (Ζ)304Sκ12</v>
      </c>
      <c r="AJ403" s="391">
        <v>42910</v>
      </c>
      <c r="AK403" s="384" t="s">
        <v>1387</v>
      </c>
      <c r="AL403" s="385">
        <v>304</v>
      </c>
      <c r="AM403" s="386" t="s">
        <v>246</v>
      </c>
      <c r="AN403" s="387" t="s">
        <v>892</v>
      </c>
      <c r="AO403" s="387" t="s">
        <v>1206</v>
      </c>
      <c r="AP403" s="387">
        <v>9</v>
      </c>
      <c r="AQ403" s="553">
        <v>2789</v>
      </c>
      <c r="AR403" s="372">
        <v>696</v>
      </c>
    </row>
    <row r="404" spans="32:44">
      <c r="AF404" s="582" t="s">
        <v>834</v>
      </c>
      <c r="AG404" s="583">
        <v>25</v>
      </c>
      <c r="AI404" s="628" t="str">
        <f t="shared" si="7"/>
        <v>42910Ε3 25η (Ζ)304Sκ16</v>
      </c>
      <c r="AJ404" s="391">
        <v>42910</v>
      </c>
      <c r="AK404" s="384" t="s">
        <v>1387</v>
      </c>
      <c r="AL404" s="385">
        <v>304</v>
      </c>
      <c r="AM404" s="386" t="s">
        <v>246</v>
      </c>
      <c r="AN404" s="387" t="s">
        <v>892</v>
      </c>
      <c r="AO404" s="387" t="s">
        <v>1208</v>
      </c>
      <c r="AP404" s="387">
        <v>11</v>
      </c>
      <c r="AQ404" s="553">
        <v>2790</v>
      </c>
      <c r="AR404" s="372">
        <v>696</v>
      </c>
    </row>
    <row r="405" spans="32:44">
      <c r="AF405" s="582" t="s">
        <v>1109</v>
      </c>
      <c r="AG405" s="583">
        <v>0</v>
      </c>
      <c r="AI405" s="628" t="str">
        <f t="shared" si="7"/>
        <v>42912ITF (VAN DER VALK)14Sκ18</v>
      </c>
      <c r="AJ405" s="391">
        <v>42912</v>
      </c>
      <c r="AK405" s="384" t="s">
        <v>1388</v>
      </c>
      <c r="AL405" s="385">
        <v>14</v>
      </c>
      <c r="AM405" s="386" t="s">
        <v>1278</v>
      </c>
      <c r="AN405" s="387" t="s">
        <v>892</v>
      </c>
      <c r="AO405" s="387" t="s">
        <v>1209</v>
      </c>
      <c r="AP405" s="387">
        <v>12</v>
      </c>
      <c r="AQ405" s="553">
        <v>2791</v>
      </c>
      <c r="AR405" s="372">
        <v>697</v>
      </c>
    </row>
    <row r="406" spans="32:44">
      <c r="AF406" s="582" t="s">
        <v>1014</v>
      </c>
      <c r="AG406" s="583">
        <v>12.5</v>
      </c>
      <c r="AI406" s="628" t="str">
        <f t="shared" si="7"/>
        <v>42912TE (KRISTOF)15Dκ16</v>
      </c>
      <c r="AJ406" s="391">
        <v>42912</v>
      </c>
      <c r="AK406" s="384" t="s">
        <v>1389</v>
      </c>
      <c r="AL406" s="385">
        <v>15</v>
      </c>
      <c r="AM406" s="386" t="s">
        <v>1280</v>
      </c>
      <c r="AN406" s="387" t="s">
        <v>893</v>
      </c>
      <c r="AO406" s="387" t="s">
        <v>1208</v>
      </c>
      <c r="AP406" s="387">
        <v>19</v>
      </c>
      <c r="AQ406" s="553">
        <v>2792</v>
      </c>
      <c r="AR406" s="372">
        <v>698</v>
      </c>
    </row>
    <row r="407" spans="32:44">
      <c r="AF407" s="582" t="s">
        <v>1015</v>
      </c>
      <c r="AG407" s="583">
        <v>12.5</v>
      </c>
      <c r="AI407" s="628" t="str">
        <f t="shared" si="7"/>
        <v>42912TE (SPORT PALACE)15Sα16</v>
      </c>
      <c r="AJ407" s="391">
        <v>42912</v>
      </c>
      <c r="AK407" s="384" t="s">
        <v>1390</v>
      </c>
      <c r="AL407" s="385">
        <v>15</v>
      </c>
      <c r="AM407" s="386" t="s">
        <v>1280</v>
      </c>
      <c r="AN407" s="387" t="s">
        <v>892</v>
      </c>
      <c r="AO407" s="387" t="s">
        <v>1204</v>
      </c>
      <c r="AP407" s="387">
        <v>7</v>
      </c>
      <c r="AQ407" s="553">
        <v>2793</v>
      </c>
      <c r="AR407" s="372">
        <v>699</v>
      </c>
    </row>
    <row r="408" spans="32:44">
      <c r="AF408" s="582" t="s">
        <v>1016</v>
      </c>
      <c r="AG408" s="583">
        <v>7.5</v>
      </c>
      <c r="AI408" s="628" t="str">
        <f t="shared" si="7"/>
        <v>42912TE (SPORT PALACE)15Dκ16</v>
      </c>
      <c r="AJ408" s="391">
        <v>42912</v>
      </c>
      <c r="AK408" s="384" t="s">
        <v>1390</v>
      </c>
      <c r="AL408" s="385">
        <v>15</v>
      </c>
      <c r="AM408" s="386" t="s">
        <v>1280</v>
      </c>
      <c r="AN408" s="387" t="s">
        <v>893</v>
      </c>
      <c r="AO408" s="387" t="s">
        <v>1208</v>
      </c>
      <c r="AP408" s="387">
        <v>19</v>
      </c>
      <c r="AQ408" s="553">
        <v>2794</v>
      </c>
      <c r="AR408" s="372">
        <v>699</v>
      </c>
    </row>
    <row r="409" spans="32:44">
      <c r="AF409" s="582" t="s">
        <v>1017</v>
      </c>
      <c r="AG409" s="583">
        <v>6.3</v>
      </c>
      <c r="AI409" s="628" t="str">
        <f t="shared" si="7"/>
        <v>42913ITF (ALEX METREVELI)14Sκ18</v>
      </c>
      <c r="AJ409" s="391">
        <v>42913</v>
      </c>
      <c r="AK409" s="384" t="s">
        <v>1391</v>
      </c>
      <c r="AL409" s="385">
        <v>14</v>
      </c>
      <c r="AM409" s="386" t="s">
        <v>1278</v>
      </c>
      <c r="AN409" s="387" t="s">
        <v>892</v>
      </c>
      <c r="AO409" s="387" t="s">
        <v>1209</v>
      </c>
      <c r="AP409" s="387">
        <v>12</v>
      </c>
      <c r="AQ409" s="553">
        <v>2795</v>
      </c>
      <c r="AR409" s="372">
        <v>700</v>
      </c>
    </row>
    <row r="410" spans="32:44">
      <c r="AF410" s="582" t="s">
        <v>835</v>
      </c>
      <c r="AG410" s="583">
        <v>5</v>
      </c>
      <c r="AI410" s="628" t="str">
        <f t="shared" si="7"/>
        <v>42913ITF (ALEX METREVELI)14Dκ18</v>
      </c>
      <c r="AJ410" s="391">
        <v>42913</v>
      </c>
      <c r="AK410" s="384" t="s">
        <v>1391</v>
      </c>
      <c r="AL410" s="385">
        <v>14</v>
      </c>
      <c r="AM410" s="386" t="s">
        <v>1278</v>
      </c>
      <c r="AN410" s="387" t="s">
        <v>893</v>
      </c>
      <c r="AO410" s="387" t="s">
        <v>1209</v>
      </c>
      <c r="AP410" s="387">
        <v>20</v>
      </c>
      <c r="AQ410" s="553">
        <v>2796</v>
      </c>
      <c r="AR410" s="372">
        <v>700</v>
      </c>
    </row>
    <row r="411" spans="32:44">
      <c r="AF411" s="582" t="s">
        <v>836</v>
      </c>
      <c r="AG411" s="583">
        <v>2.5</v>
      </c>
      <c r="AI411" s="628" t="str">
        <f t="shared" si="7"/>
        <v>42913ITF (ΓΕ ΠΡΕΒΕΖΑΣ)211Sα18</v>
      </c>
      <c r="AJ411" s="391">
        <v>42913</v>
      </c>
      <c r="AK411" s="384" t="s">
        <v>1392</v>
      </c>
      <c r="AL411" s="385">
        <v>211</v>
      </c>
      <c r="AM411" s="386" t="s">
        <v>239</v>
      </c>
      <c r="AN411" s="387" t="s">
        <v>892</v>
      </c>
      <c r="AO411" s="387" t="s">
        <v>1205</v>
      </c>
      <c r="AP411" s="387">
        <v>8</v>
      </c>
      <c r="AQ411" s="553">
        <v>2797</v>
      </c>
      <c r="AR411" s="372">
        <v>701</v>
      </c>
    </row>
    <row r="412" spans="32:44">
      <c r="AF412" s="582" t="s">
        <v>1018</v>
      </c>
      <c r="AG412" s="583">
        <v>0</v>
      </c>
      <c r="AI412" s="628" t="str">
        <f t="shared" si="7"/>
        <v>42913ITF (ΓΕ ΠΡΕΒΕΖΑΣ)211Dα18</v>
      </c>
      <c r="AJ412" s="391">
        <v>42913</v>
      </c>
      <c r="AK412" s="384" t="s">
        <v>1392</v>
      </c>
      <c r="AL412" s="385">
        <v>211</v>
      </c>
      <c r="AM412" s="386" t="s">
        <v>239</v>
      </c>
      <c r="AN412" s="387" t="s">
        <v>893</v>
      </c>
      <c r="AO412" s="387" t="s">
        <v>1205</v>
      </c>
      <c r="AP412" s="387">
        <v>16</v>
      </c>
      <c r="AQ412" s="553">
        <v>2798</v>
      </c>
      <c r="AR412" s="372">
        <v>701</v>
      </c>
    </row>
    <row r="413" spans="32:44">
      <c r="AF413" s="582" t="s">
        <v>1019</v>
      </c>
      <c r="AG413" s="583">
        <v>0</v>
      </c>
      <c r="AI413" s="628" t="str">
        <f t="shared" si="7"/>
        <v>42913ITF (ΓΕ ΠΡΕΒΕΖΑΣ)211Sκ18</v>
      </c>
      <c r="AJ413" s="391">
        <v>42913</v>
      </c>
      <c r="AK413" s="384" t="s">
        <v>1392</v>
      </c>
      <c r="AL413" s="385">
        <v>211</v>
      </c>
      <c r="AM413" s="386" t="s">
        <v>239</v>
      </c>
      <c r="AN413" s="387" t="s">
        <v>892</v>
      </c>
      <c r="AO413" s="387" t="s">
        <v>1209</v>
      </c>
      <c r="AP413" s="387">
        <v>12</v>
      </c>
      <c r="AQ413" s="553">
        <v>2799</v>
      </c>
      <c r="AR413" s="372">
        <v>701</v>
      </c>
    </row>
    <row r="414" spans="32:44">
      <c r="AF414" s="582" t="s">
        <v>837</v>
      </c>
      <c r="AG414" s="583">
        <v>0</v>
      </c>
      <c r="AI414" s="628" t="str">
        <f t="shared" si="7"/>
        <v>42913ITF (ΓΕ ΠΡΕΒΕΖΑΣ)211Dκ18</v>
      </c>
      <c r="AJ414" s="391">
        <v>42913</v>
      </c>
      <c r="AK414" s="384" t="s">
        <v>1392</v>
      </c>
      <c r="AL414" s="385">
        <v>211</v>
      </c>
      <c r="AM414" s="386" t="s">
        <v>239</v>
      </c>
      <c r="AN414" s="387" t="s">
        <v>893</v>
      </c>
      <c r="AO414" s="387" t="s">
        <v>1209</v>
      </c>
      <c r="AP414" s="387">
        <v>20</v>
      </c>
      <c r="AQ414" s="553">
        <v>2800</v>
      </c>
      <c r="AR414" s="372">
        <v>701</v>
      </c>
    </row>
    <row r="415" spans="32:44">
      <c r="AF415" s="582" t="s">
        <v>838</v>
      </c>
      <c r="AG415" s="583">
        <v>75</v>
      </c>
      <c r="AI415" s="628" t="str">
        <f t="shared" si="7"/>
        <v>42915Ε2γ (Γ)193Sα12</v>
      </c>
      <c r="AJ415" s="391">
        <v>42915</v>
      </c>
      <c r="AK415" s="384" t="s">
        <v>1393</v>
      </c>
      <c r="AL415" s="385">
        <v>193</v>
      </c>
      <c r="AM415" s="386" t="s">
        <v>320</v>
      </c>
      <c r="AN415" s="387" t="s">
        <v>892</v>
      </c>
      <c r="AO415" s="387" t="s">
        <v>1202</v>
      </c>
      <c r="AP415" s="387">
        <v>5</v>
      </c>
      <c r="AQ415" s="553">
        <v>2801</v>
      </c>
      <c r="AR415" s="372">
        <v>702</v>
      </c>
    </row>
    <row r="416" spans="32:44">
      <c r="AF416" s="582" t="s">
        <v>839</v>
      </c>
      <c r="AG416" s="583">
        <v>62.5</v>
      </c>
      <c r="AI416" s="628" t="str">
        <f t="shared" si="7"/>
        <v>42915Ε2γ (Γ)193Dα12</v>
      </c>
      <c r="AJ416" s="391">
        <v>42915</v>
      </c>
      <c r="AK416" s="384" t="s">
        <v>1393</v>
      </c>
      <c r="AL416" s="385">
        <v>193</v>
      </c>
      <c r="AM416" s="386" t="s">
        <v>320</v>
      </c>
      <c r="AN416" s="387" t="s">
        <v>893</v>
      </c>
      <c r="AO416" s="387" t="s">
        <v>1202</v>
      </c>
      <c r="AP416" s="387">
        <v>13</v>
      </c>
      <c r="AQ416" s="553">
        <v>2802</v>
      </c>
      <c r="AR416" s="372">
        <v>702</v>
      </c>
    </row>
    <row r="417" spans="32:44">
      <c r="AF417" s="582" t="s">
        <v>840</v>
      </c>
      <c r="AG417" s="583">
        <v>50</v>
      </c>
      <c r="AI417" s="628" t="str">
        <f t="shared" si="7"/>
        <v>42915Ε2γ (Γ)185Sα14</v>
      </c>
      <c r="AJ417" s="391">
        <v>42915</v>
      </c>
      <c r="AK417" s="384" t="s">
        <v>1393</v>
      </c>
      <c r="AL417" s="385">
        <v>185</v>
      </c>
      <c r="AM417" s="386" t="s">
        <v>283</v>
      </c>
      <c r="AN417" s="387" t="s">
        <v>892</v>
      </c>
      <c r="AO417" s="387" t="s">
        <v>1203</v>
      </c>
      <c r="AP417" s="387">
        <v>6</v>
      </c>
      <c r="AQ417" s="553">
        <v>2803</v>
      </c>
      <c r="AR417" s="372">
        <v>702</v>
      </c>
    </row>
    <row r="418" spans="32:44">
      <c r="AF418" s="582" t="s">
        <v>841</v>
      </c>
      <c r="AG418" s="583">
        <v>32.5</v>
      </c>
      <c r="AI418" s="628" t="str">
        <f t="shared" si="7"/>
        <v>42915Ε2γ (Γ)185Dα14</v>
      </c>
      <c r="AJ418" s="391">
        <v>42915</v>
      </c>
      <c r="AK418" s="384" t="s">
        <v>1393</v>
      </c>
      <c r="AL418" s="385">
        <v>185</v>
      </c>
      <c r="AM418" s="386" t="s">
        <v>283</v>
      </c>
      <c r="AN418" s="387" t="s">
        <v>893</v>
      </c>
      <c r="AO418" s="387" t="s">
        <v>1203</v>
      </c>
      <c r="AP418" s="387">
        <v>14</v>
      </c>
      <c r="AQ418" s="553">
        <v>2804</v>
      </c>
      <c r="AR418" s="372">
        <v>702</v>
      </c>
    </row>
    <row r="419" spans="32:44">
      <c r="AF419" s="582" t="s">
        <v>842</v>
      </c>
      <c r="AG419" s="583">
        <v>20</v>
      </c>
      <c r="AI419" s="628" t="str">
        <f t="shared" si="7"/>
        <v>42915Ε2γ (Γ)186Sα16</v>
      </c>
      <c r="AJ419" s="391">
        <v>42915</v>
      </c>
      <c r="AK419" s="384" t="s">
        <v>1393</v>
      </c>
      <c r="AL419" s="385">
        <v>186</v>
      </c>
      <c r="AM419" s="386" t="s">
        <v>285</v>
      </c>
      <c r="AN419" s="387" t="s">
        <v>892</v>
      </c>
      <c r="AO419" s="387" t="s">
        <v>1204</v>
      </c>
      <c r="AP419" s="387">
        <v>7</v>
      </c>
      <c r="AQ419" s="553">
        <v>2805</v>
      </c>
      <c r="AR419" s="372">
        <v>702</v>
      </c>
    </row>
    <row r="420" spans="32:44">
      <c r="AF420" s="582" t="s">
        <v>843</v>
      </c>
      <c r="AG420" s="583">
        <v>10</v>
      </c>
      <c r="AI420" s="628" t="str">
        <f t="shared" si="7"/>
        <v>42915Ε2γ (Γ)186Dα16</v>
      </c>
      <c r="AJ420" s="391">
        <v>42915</v>
      </c>
      <c r="AK420" s="384" t="s">
        <v>1393</v>
      </c>
      <c r="AL420" s="385">
        <v>186</v>
      </c>
      <c r="AM420" s="386" t="s">
        <v>285</v>
      </c>
      <c r="AN420" s="387" t="s">
        <v>893</v>
      </c>
      <c r="AO420" s="387" t="s">
        <v>1204</v>
      </c>
      <c r="AP420" s="387">
        <v>15</v>
      </c>
      <c r="AQ420" s="553">
        <v>2806</v>
      </c>
      <c r="AR420" s="372">
        <v>702</v>
      </c>
    </row>
    <row r="421" spans="32:44">
      <c r="AF421" s="582" t="s">
        <v>1110</v>
      </c>
      <c r="AG421" s="583">
        <v>0</v>
      </c>
      <c r="AI421" s="628" t="str">
        <f t="shared" si="7"/>
        <v>42915Ε2γ (Γ)196Sκ12</v>
      </c>
      <c r="AJ421" s="391">
        <v>42915</v>
      </c>
      <c r="AK421" s="384" t="s">
        <v>1393</v>
      </c>
      <c r="AL421" s="385">
        <v>196</v>
      </c>
      <c r="AM421" s="386" t="s">
        <v>342</v>
      </c>
      <c r="AN421" s="387" t="s">
        <v>892</v>
      </c>
      <c r="AO421" s="387" t="s">
        <v>1206</v>
      </c>
      <c r="AP421" s="387">
        <v>9</v>
      </c>
      <c r="AQ421" s="553">
        <v>2807</v>
      </c>
      <c r="AR421" s="372">
        <v>702</v>
      </c>
    </row>
    <row r="422" spans="32:44">
      <c r="AF422" s="582" t="s">
        <v>1020</v>
      </c>
      <c r="AG422" s="583">
        <v>0</v>
      </c>
      <c r="AI422" s="628" t="str">
        <f t="shared" si="7"/>
        <v>42915Ε2γ (Γ)196Dκ12</v>
      </c>
      <c r="AJ422" s="391">
        <v>42915</v>
      </c>
      <c r="AK422" s="384" t="s">
        <v>1393</v>
      </c>
      <c r="AL422" s="385">
        <v>196</v>
      </c>
      <c r="AM422" s="386" t="s">
        <v>342</v>
      </c>
      <c r="AN422" s="387" t="s">
        <v>893</v>
      </c>
      <c r="AO422" s="387" t="s">
        <v>1206</v>
      </c>
      <c r="AP422" s="387">
        <v>17</v>
      </c>
      <c r="AQ422" s="553">
        <v>2808</v>
      </c>
      <c r="AR422" s="372">
        <v>702</v>
      </c>
    </row>
    <row r="423" spans="32:44">
      <c r="AF423" s="582" t="s">
        <v>1021</v>
      </c>
      <c r="AG423" s="583">
        <v>0</v>
      </c>
      <c r="AI423" s="628" t="str">
        <f t="shared" si="7"/>
        <v>42915Ε2γ (Γ)185Sκ14</v>
      </c>
      <c r="AJ423" s="391">
        <v>42915</v>
      </c>
      <c r="AK423" s="384" t="s">
        <v>1393</v>
      </c>
      <c r="AL423" s="385">
        <v>185</v>
      </c>
      <c r="AM423" s="386" t="s">
        <v>283</v>
      </c>
      <c r="AN423" s="387" t="s">
        <v>892</v>
      </c>
      <c r="AO423" s="387" t="s">
        <v>1207</v>
      </c>
      <c r="AP423" s="387">
        <v>10</v>
      </c>
      <c r="AQ423" s="553">
        <v>2809</v>
      </c>
      <c r="AR423" s="372">
        <v>702</v>
      </c>
    </row>
    <row r="424" spans="32:44">
      <c r="AF424" s="582" t="s">
        <v>1022</v>
      </c>
      <c r="AG424" s="583">
        <v>0</v>
      </c>
      <c r="AI424" s="628" t="str">
        <f t="shared" si="7"/>
        <v>42915Ε2γ (Γ)185Dκ14</v>
      </c>
      <c r="AJ424" s="391">
        <v>42915</v>
      </c>
      <c r="AK424" s="384" t="s">
        <v>1393</v>
      </c>
      <c r="AL424" s="385">
        <v>185</v>
      </c>
      <c r="AM424" s="386" t="s">
        <v>283</v>
      </c>
      <c r="AN424" s="387" t="s">
        <v>893</v>
      </c>
      <c r="AO424" s="387" t="s">
        <v>1207</v>
      </c>
      <c r="AP424" s="387">
        <v>18</v>
      </c>
      <c r="AQ424" s="553">
        <v>2810</v>
      </c>
      <c r="AR424" s="372">
        <v>702</v>
      </c>
    </row>
    <row r="425" spans="32:44">
      <c r="AF425" s="582" t="s">
        <v>1032</v>
      </c>
      <c r="AG425" s="583">
        <v>0</v>
      </c>
      <c r="AI425" s="628" t="str">
        <f t="shared" si="7"/>
        <v>42915Ε2γ (Γ)186Sκ16</v>
      </c>
      <c r="AJ425" s="391">
        <v>42915</v>
      </c>
      <c r="AK425" s="384" t="s">
        <v>1393</v>
      </c>
      <c r="AL425" s="385">
        <v>186</v>
      </c>
      <c r="AM425" s="386" t="s">
        <v>285</v>
      </c>
      <c r="AN425" s="387" t="s">
        <v>892</v>
      </c>
      <c r="AO425" s="387" t="s">
        <v>1208</v>
      </c>
      <c r="AP425" s="387">
        <v>11</v>
      </c>
      <c r="AQ425" s="553">
        <v>2811</v>
      </c>
      <c r="AR425" s="372">
        <v>702</v>
      </c>
    </row>
    <row r="426" spans="32:44">
      <c r="AF426" s="582" t="s">
        <v>1033</v>
      </c>
      <c r="AG426" s="583">
        <v>0</v>
      </c>
      <c r="AI426" s="628" t="str">
        <f t="shared" si="7"/>
        <v>42915Ε2γ (Γ)186Dκ16</v>
      </c>
      <c r="AJ426" s="391">
        <v>42915</v>
      </c>
      <c r="AK426" s="384" t="s">
        <v>1393</v>
      </c>
      <c r="AL426" s="385">
        <v>186</v>
      </c>
      <c r="AM426" s="386" t="s">
        <v>285</v>
      </c>
      <c r="AN426" s="387" t="s">
        <v>893</v>
      </c>
      <c r="AO426" s="387" t="s">
        <v>1208</v>
      </c>
      <c r="AP426" s="387">
        <v>19</v>
      </c>
      <c r="AQ426" s="553">
        <v>2812</v>
      </c>
      <c r="AR426" s="372">
        <v>702</v>
      </c>
    </row>
    <row r="427" spans="32:44">
      <c r="AF427" s="582" t="s">
        <v>1034</v>
      </c>
      <c r="AG427" s="583">
        <v>0</v>
      </c>
      <c r="AI427" s="628" t="str">
        <f t="shared" si="7"/>
        <v>42915Ε2γ (Ε)244Sα12</v>
      </c>
      <c r="AJ427" s="391">
        <v>42915</v>
      </c>
      <c r="AK427" s="384" t="s">
        <v>1394</v>
      </c>
      <c r="AL427" s="385">
        <v>244</v>
      </c>
      <c r="AM427" s="386" t="s">
        <v>319</v>
      </c>
      <c r="AN427" s="387" t="s">
        <v>892</v>
      </c>
      <c r="AO427" s="387" t="s">
        <v>1202</v>
      </c>
      <c r="AP427" s="387">
        <v>5</v>
      </c>
      <c r="AQ427" s="553">
        <v>2813</v>
      </c>
      <c r="AR427" s="372">
        <v>703</v>
      </c>
    </row>
    <row r="428" spans="32:44">
      <c r="AF428" s="582" t="s">
        <v>1035</v>
      </c>
      <c r="AG428" s="583">
        <v>0</v>
      </c>
      <c r="AI428" s="628" t="str">
        <f t="shared" si="7"/>
        <v>42915Ε2γ (Ε)244Dα12</v>
      </c>
      <c r="AJ428" s="391">
        <v>42915</v>
      </c>
      <c r="AK428" s="384" t="s">
        <v>1394</v>
      </c>
      <c r="AL428" s="385">
        <v>244</v>
      </c>
      <c r="AM428" s="386" t="s">
        <v>319</v>
      </c>
      <c r="AN428" s="387" t="s">
        <v>893</v>
      </c>
      <c r="AO428" s="387" t="s">
        <v>1202</v>
      </c>
      <c r="AP428" s="387">
        <v>13</v>
      </c>
      <c r="AQ428" s="553">
        <v>2814</v>
      </c>
      <c r="AR428" s="372">
        <v>703</v>
      </c>
    </row>
    <row r="429" spans="32:44">
      <c r="AF429" s="589"/>
      <c r="AG429" s="589"/>
      <c r="AI429" s="628" t="str">
        <f t="shared" si="7"/>
        <v>42915Ε2γ (Ε)256Sα14</v>
      </c>
      <c r="AJ429" s="391">
        <v>42915</v>
      </c>
      <c r="AK429" s="384" t="s">
        <v>1394</v>
      </c>
      <c r="AL429" s="385">
        <v>256</v>
      </c>
      <c r="AM429" s="386" t="s">
        <v>385</v>
      </c>
      <c r="AN429" s="387" t="s">
        <v>892</v>
      </c>
      <c r="AO429" s="387" t="s">
        <v>1203</v>
      </c>
      <c r="AP429" s="387">
        <v>6</v>
      </c>
      <c r="AQ429" s="553">
        <v>2815</v>
      </c>
      <c r="AR429" s="372">
        <v>703</v>
      </c>
    </row>
    <row r="430" spans="32:44">
      <c r="AF430" s="584" t="s">
        <v>844</v>
      </c>
      <c r="AG430" s="585">
        <v>40</v>
      </c>
      <c r="AI430" s="628" t="str">
        <f t="shared" si="7"/>
        <v>42915Ε2γ (Ε)256Dα14</v>
      </c>
      <c r="AJ430" s="391">
        <v>42915</v>
      </c>
      <c r="AK430" s="384" t="s">
        <v>1394</v>
      </c>
      <c r="AL430" s="385">
        <v>256</v>
      </c>
      <c r="AM430" s="386" t="s">
        <v>385</v>
      </c>
      <c r="AN430" s="387" t="s">
        <v>893</v>
      </c>
      <c r="AO430" s="387" t="s">
        <v>1203</v>
      </c>
      <c r="AP430" s="387">
        <v>14</v>
      </c>
      <c r="AQ430" s="553">
        <v>2816</v>
      </c>
      <c r="AR430" s="372">
        <v>703</v>
      </c>
    </row>
    <row r="431" spans="32:44">
      <c r="AF431" s="584" t="s">
        <v>845</v>
      </c>
      <c r="AG431" s="585">
        <v>35</v>
      </c>
      <c r="AI431" s="628" t="str">
        <f t="shared" si="7"/>
        <v>42915Ε2γ (Ε)256Sα16</v>
      </c>
      <c r="AJ431" s="391">
        <v>42915</v>
      </c>
      <c r="AK431" s="384" t="s">
        <v>1394</v>
      </c>
      <c r="AL431" s="385">
        <v>256</v>
      </c>
      <c r="AM431" s="386" t="s">
        <v>385</v>
      </c>
      <c r="AN431" s="387" t="s">
        <v>892</v>
      </c>
      <c r="AO431" s="387" t="s">
        <v>1204</v>
      </c>
      <c r="AP431" s="387">
        <v>7</v>
      </c>
      <c r="AQ431" s="553">
        <v>2817</v>
      </c>
      <c r="AR431" s="372">
        <v>703</v>
      </c>
    </row>
    <row r="432" spans="32:44">
      <c r="AF432" s="584" t="s">
        <v>846</v>
      </c>
      <c r="AG432" s="585">
        <v>30</v>
      </c>
      <c r="AI432" s="628" t="str">
        <f t="shared" si="7"/>
        <v>42915Ε2γ (Ε)256Dα16</v>
      </c>
      <c r="AJ432" s="391">
        <v>42915</v>
      </c>
      <c r="AK432" s="384" t="s">
        <v>1394</v>
      </c>
      <c r="AL432" s="385">
        <v>256</v>
      </c>
      <c r="AM432" s="386" t="s">
        <v>385</v>
      </c>
      <c r="AN432" s="387" t="s">
        <v>893</v>
      </c>
      <c r="AO432" s="387" t="s">
        <v>1204</v>
      </c>
      <c r="AP432" s="387">
        <v>15</v>
      </c>
      <c r="AQ432" s="553">
        <v>2818</v>
      </c>
      <c r="AR432" s="372">
        <v>703</v>
      </c>
    </row>
    <row r="433" spans="32:44">
      <c r="AF433" s="584" t="s">
        <v>847</v>
      </c>
      <c r="AG433" s="585">
        <v>25</v>
      </c>
      <c r="AI433" s="628" t="str">
        <f t="shared" si="7"/>
        <v>42915Ε2γ (Ε)244Sκ12</v>
      </c>
      <c r="AJ433" s="391">
        <v>42915</v>
      </c>
      <c r="AK433" s="384" t="s">
        <v>1394</v>
      </c>
      <c r="AL433" s="385">
        <v>244</v>
      </c>
      <c r="AM433" s="386" t="s">
        <v>319</v>
      </c>
      <c r="AN433" s="387" t="s">
        <v>892</v>
      </c>
      <c r="AO433" s="387" t="s">
        <v>1206</v>
      </c>
      <c r="AP433" s="387">
        <v>9</v>
      </c>
      <c r="AQ433" s="553">
        <v>2819</v>
      </c>
      <c r="AR433" s="372">
        <v>703</v>
      </c>
    </row>
    <row r="434" spans="32:44">
      <c r="AF434" s="584" t="s">
        <v>848</v>
      </c>
      <c r="AG434" s="585">
        <v>20</v>
      </c>
      <c r="AI434" s="628" t="str">
        <f t="shared" si="7"/>
        <v>42915Ε2γ (Ε)244Dκ12</v>
      </c>
      <c r="AJ434" s="391">
        <v>42915</v>
      </c>
      <c r="AK434" s="384" t="s">
        <v>1394</v>
      </c>
      <c r="AL434" s="385">
        <v>244</v>
      </c>
      <c r="AM434" s="386" t="s">
        <v>319</v>
      </c>
      <c r="AN434" s="387" t="s">
        <v>893</v>
      </c>
      <c r="AO434" s="387" t="s">
        <v>1206</v>
      </c>
      <c r="AP434" s="387">
        <v>17</v>
      </c>
      <c r="AQ434" s="553">
        <v>2820</v>
      </c>
      <c r="AR434" s="372">
        <v>703</v>
      </c>
    </row>
    <row r="435" spans="32:44">
      <c r="AF435" s="584" t="s">
        <v>849</v>
      </c>
      <c r="AG435" s="585">
        <v>15</v>
      </c>
      <c r="AI435" s="628" t="str">
        <f t="shared" si="7"/>
        <v>42915Ε2γ (Ε)256Sκ14</v>
      </c>
      <c r="AJ435" s="391">
        <v>42915</v>
      </c>
      <c r="AK435" s="384" t="s">
        <v>1394</v>
      </c>
      <c r="AL435" s="385">
        <v>256</v>
      </c>
      <c r="AM435" s="386" t="s">
        <v>385</v>
      </c>
      <c r="AN435" s="387" t="s">
        <v>892</v>
      </c>
      <c r="AO435" s="387" t="s">
        <v>1207</v>
      </c>
      <c r="AP435" s="387">
        <v>10</v>
      </c>
      <c r="AQ435" s="553">
        <v>2821</v>
      </c>
      <c r="AR435" s="372">
        <v>703</v>
      </c>
    </row>
    <row r="436" spans="32:44">
      <c r="AF436" s="584" t="s">
        <v>850</v>
      </c>
      <c r="AG436" s="585">
        <v>10</v>
      </c>
      <c r="AI436" s="628" t="str">
        <f t="shared" si="7"/>
        <v>42915Ε2γ (Ε)256Sκ16</v>
      </c>
      <c r="AJ436" s="391">
        <v>42915</v>
      </c>
      <c r="AK436" s="384" t="s">
        <v>1394</v>
      </c>
      <c r="AL436" s="385">
        <v>256</v>
      </c>
      <c r="AM436" s="386" t="s">
        <v>385</v>
      </c>
      <c r="AN436" s="387" t="s">
        <v>892</v>
      </c>
      <c r="AO436" s="387" t="s">
        <v>1208</v>
      </c>
      <c r="AP436" s="387">
        <v>11</v>
      </c>
      <c r="AQ436" s="553">
        <v>2822</v>
      </c>
      <c r="AR436" s="372">
        <v>703</v>
      </c>
    </row>
    <row r="437" spans="32:44">
      <c r="AF437" s="584" t="s">
        <v>851</v>
      </c>
      <c r="AG437" s="585">
        <v>5</v>
      </c>
      <c r="AI437" s="628" t="str">
        <f t="shared" si="7"/>
        <v>42915Ε2γ (ΙΑ)439Sα12</v>
      </c>
      <c r="AJ437" s="391">
        <v>42915</v>
      </c>
      <c r="AK437" s="384" t="s">
        <v>1395</v>
      </c>
      <c r="AL437" s="385">
        <v>439</v>
      </c>
      <c r="AM437" s="386" t="s">
        <v>358</v>
      </c>
      <c r="AN437" s="387" t="s">
        <v>892</v>
      </c>
      <c r="AO437" s="387" t="s">
        <v>1202</v>
      </c>
      <c r="AP437" s="387">
        <v>5</v>
      </c>
      <c r="AQ437" s="553">
        <v>2823</v>
      </c>
      <c r="AR437" s="372">
        <v>704</v>
      </c>
    </row>
    <row r="438" spans="32:44">
      <c r="AF438" s="584" t="s">
        <v>852</v>
      </c>
      <c r="AG438" s="585">
        <v>0</v>
      </c>
      <c r="AI438" s="628" t="str">
        <f t="shared" si="7"/>
        <v>42915Ε2γ (ΙΑ)439Dα12</v>
      </c>
      <c r="AJ438" s="391">
        <v>42915</v>
      </c>
      <c r="AK438" s="384" t="s">
        <v>1395</v>
      </c>
      <c r="AL438" s="385">
        <v>439</v>
      </c>
      <c r="AM438" s="386" t="s">
        <v>358</v>
      </c>
      <c r="AN438" s="387" t="s">
        <v>893</v>
      </c>
      <c r="AO438" s="387" t="s">
        <v>1202</v>
      </c>
      <c r="AP438" s="387">
        <v>13</v>
      </c>
      <c r="AQ438" s="553">
        <v>2824</v>
      </c>
      <c r="AR438" s="372">
        <v>704</v>
      </c>
    </row>
    <row r="439" spans="32:44">
      <c r="AF439" s="584" t="s">
        <v>853</v>
      </c>
      <c r="AG439" s="585">
        <v>80</v>
      </c>
      <c r="AI439" s="628" t="str">
        <f t="shared" si="7"/>
        <v>42915Ε2γ (ΙΑ)435Sα14</v>
      </c>
      <c r="AJ439" s="391">
        <v>42915</v>
      </c>
      <c r="AK439" s="384" t="s">
        <v>1395</v>
      </c>
      <c r="AL439" s="385">
        <v>435</v>
      </c>
      <c r="AM439" s="386" t="s">
        <v>74</v>
      </c>
      <c r="AN439" s="387" t="s">
        <v>892</v>
      </c>
      <c r="AO439" s="387" t="s">
        <v>1203</v>
      </c>
      <c r="AP439" s="387">
        <v>6</v>
      </c>
      <c r="AQ439" s="553">
        <v>2825</v>
      </c>
      <c r="AR439" s="372">
        <v>704</v>
      </c>
    </row>
    <row r="440" spans="32:44">
      <c r="AF440" s="584" t="s">
        <v>854</v>
      </c>
      <c r="AG440" s="585">
        <v>70</v>
      </c>
      <c r="AI440" s="628" t="str">
        <f t="shared" si="7"/>
        <v>42915Ε2γ (ΙΑ)435Dα14</v>
      </c>
      <c r="AJ440" s="391">
        <v>42915</v>
      </c>
      <c r="AK440" s="384" t="s">
        <v>1395</v>
      </c>
      <c r="AL440" s="385">
        <v>435</v>
      </c>
      <c r="AM440" s="386" t="s">
        <v>74</v>
      </c>
      <c r="AN440" s="387" t="s">
        <v>893</v>
      </c>
      <c r="AO440" s="387" t="s">
        <v>1203</v>
      </c>
      <c r="AP440" s="387">
        <v>14</v>
      </c>
      <c r="AQ440" s="553">
        <v>2826</v>
      </c>
      <c r="AR440" s="372">
        <v>704</v>
      </c>
    </row>
    <row r="441" spans="32:44">
      <c r="AF441" s="584" t="s">
        <v>855</v>
      </c>
      <c r="AG441" s="585">
        <v>60</v>
      </c>
      <c r="AI441" s="628" t="str">
        <f t="shared" si="7"/>
        <v>42915Ε2γ (ΙΑ)439Sα16</v>
      </c>
      <c r="AJ441" s="391">
        <v>42915</v>
      </c>
      <c r="AK441" s="384" t="s">
        <v>1395</v>
      </c>
      <c r="AL441" s="385">
        <v>439</v>
      </c>
      <c r="AM441" s="386" t="s">
        <v>358</v>
      </c>
      <c r="AN441" s="387" t="s">
        <v>892</v>
      </c>
      <c r="AO441" s="387" t="s">
        <v>1204</v>
      </c>
      <c r="AP441" s="387">
        <v>7</v>
      </c>
      <c r="AQ441" s="553">
        <v>2827</v>
      </c>
      <c r="AR441" s="372">
        <v>704</v>
      </c>
    </row>
    <row r="442" spans="32:44">
      <c r="AF442" s="584" t="s">
        <v>856</v>
      </c>
      <c r="AG442" s="585">
        <v>50</v>
      </c>
      <c r="AI442" s="628" t="str">
        <f t="shared" si="7"/>
        <v>42915Ε2γ (ΙΑ)439Dα16</v>
      </c>
      <c r="AJ442" s="391">
        <v>42915</v>
      </c>
      <c r="AK442" s="384" t="s">
        <v>1395</v>
      </c>
      <c r="AL442" s="385">
        <v>439</v>
      </c>
      <c r="AM442" s="386" t="s">
        <v>358</v>
      </c>
      <c r="AN442" s="387" t="s">
        <v>893</v>
      </c>
      <c r="AO442" s="387" t="s">
        <v>1204</v>
      </c>
      <c r="AP442" s="387">
        <v>15</v>
      </c>
      <c r="AQ442" s="553">
        <v>2828</v>
      </c>
      <c r="AR442" s="372">
        <v>704</v>
      </c>
    </row>
    <row r="443" spans="32:44">
      <c r="AF443" s="584" t="s">
        <v>857</v>
      </c>
      <c r="AG443" s="585">
        <v>40</v>
      </c>
      <c r="AI443" s="628" t="str">
        <f t="shared" si="7"/>
        <v>42915Ε2γ (ΙΑ)439Sκ12</v>
      </c>
      <c r="AJ443" s="391">
        <v>42915</v>
      </c>
      <c r="AK443" s="384" t="s">
        <v>1395</v>
      </c>
      <c r="AL443" s="385">
        <v>439</v>
      </c>
      <c r="AM443" s="386" t="s">
        <v>358</v>
      </c>
      <c r="AN443" s="387" t="s">
        <v>892</v>
      </c>
      <c r="AO443" s="387" t="s">
        <v>1206</v>
      </c>
      <c r="AP443" s="387">
        <v>9</v>
      </c>
      <c r="AQ443" s="553">
        <v>2829</v>
      </c>
      <c r="AR443" s="372">
        <v>704</v>
      </c>
    </row>
    <row r="444" spans="32:44">
      <c r="AF444" s="584" t="s">
        <v>858</v>
      </c>
      <c r="AG444" s="585">
        <v>30</v>
      </c>
      <c r="AI444" s="628" t="str">
        <f t="shared" si="7"/>
        <v>42915Ε2γ (ΙΑ)439Dκ12</v>
      </c>
      <c r="AJ444" s="391">
        <v>42915</v>
      </c>
      <c r="AK444" s="384" t="s">
        <v>1395</v>
      </c>
      <c r="AL444" s="385">
        <v>439</v>
      </c>
      <c r="AM444" s="386" t="s">
        <v>358</v>
      </c>
      <c r="AN444" s="387" t="s">
        <v>893</v>
      </c>
      <c r="AO444" s="387" t="s">
        <v>1206</v>
      </c>
      <c r="AP444" s="387">
        <v>17</v>
      </c>
      <c r="AQ444" s="553">
        <v>2830</v>
      </c>
      <c r="AR444" s="372">
        <v>704</v>
      </c>
    </row>
    <row r="445" spans="32:44">
      <c r="AF445" s="584" t="s">
        <v>859</v>
      </c>
      <c r="AG445" s="585">
        <v>20</v>
      </c>
      <c r="AI445" s="628" t="str">
        <f t="shared" si="7"/>
        <v>42915Ε2γ (ΙΑ)435Sκ14</v>
      </c>
      <c r="AJ445" s="391">
        <v>42915</v>
      </c>
      <c r="AK445" s="384" t="s">
        <v>1395</v>
      </c>
      <c r="AL445" s="385">
        <v>435</v>
      </c>
      <c r="AM445" s="386" t="s">
        <v>74</v>
      </c>
      <c r="AN445" s="387" t="s">
        <v>892</v>
      </c>
      <c r="AO445" s="387" t="s">
        <v>1207</v>
      </c>
      <c r="AP445" s="387">
        <v>10</v>
      </c>
      <c r="AQ445" s="553">
        <v>2831</v>
      </c>
      <c r="AR445" s="372">
        <v>704</v>
      </c>
    </row>
    <row r="446" spans="32:44">
      <c r="AF446" s="584" t="s">
        <v>860</v>
      </c>
      <c r="AG446" s="585">
        <v>10</v>
      </c>
      <c r="AI446" s="628" t="str">
        <f t="shared" si="7"/>
        <v>42915Ε2γ (ΙΑ)435Dκ14</v>
      </c>
      <c r="AJ446" s="391">
        <v>42915</v>
      </c>
      <c r="AK446" s="384" t="s">
        <v>1395</v>
      </c>
      <c r="AL446" s="385">
        <v>435</v>
      </c>
      <c r="AM446" s="386" t="s">
        <v>74</v>
      </c>
      <c r="AN446" s="387" t="s">
        <v>893</v>
      </c>
      <c r="AO446" s="387" t="s">
        <v>1207</v>
      </c>
      <c r="AP446" s="387">
        <v>18</v>
      </c>
      <c r="AQ446" s="553">
        <v>2832</v>
      </c>
      <c r="AR446" s="372">
        <v>704</v>
      </c>
    </row>
    <row r="447" spans="32:44">
      <c r="AF447" s="584" t="s">
        <v>861</v>
      </c>
      <c r="AG447" s="585">
        <v>0</v>
      </c>
      <c r="AI447" s="628" t="str">
        <f t="shared" si="7"/>
        <v>42915Ε2γ (ΙΑ)435Sκ16</v>
      </c>
      <c r="AJ447" s="391">
        <v>42915</v>
      </c>
      <c r="AK447" s="384" t="s">
        <v>1395</v>
      </c>
      <c r="AL447" s="385">
        <v>435</v>
      </c>
      <c r="AM447" s="386" t="s">
        <v>74</v>
      </c>
      <c r="AN447" s="387" t="s">
        <v>892</v>
      </c>
      <c r="AO447" s="387" t="s">
        <v>1208</v>
      </c>
      <c r="AP447" s="387">
        <v>11</v>
      </c>
      <c r="AQ447" s="553">
        <v>2833</v>
      </c>
      <c r="AR447" s="372">
        <v>704</v>
      </c>
    </row>
    <row r="448" spans="32:44">
      <c r="AF448" s="584" t="s">
        <v>862</v>
      </c>
      <c r="AG448" s="585">
        <v>160</v>
      </c>
      <c r="AI448" s="628" t="str">
        <f t="shared" si="7"/>
        <v>42915Ε2γ (ΙΑ)435Dκ16</v>
      </c>
      <c r="AJ448" s="391">
        <v>42915</v>
      </c>
      <c r="AK448" s="384" t="s">
        <v>1395</v>
      </c>
      <c r="AL448" s="385">
        <v>435</v>
      </c>
      <c r="AM448" s="386" t="s">
        <v>74</v>
      </c>
      <c r="AN448" s="387" t="s">
        <v>893</v>
      </c>
      <c r="AO448" s="387" t="s">
        <v>1208</v>
      </c>
      <c r="AP448" s="387">
        <v>19</v>
      </c>
      <c r="AQ448" s="553">
        <v>2834</v>
      </c>
      <c r="AR448" s="372">
        <v>704</v>
      </c>
    </row>
    <row r="449" spans="32:44">
      <c r="AF449" s="584" t="s">
        <v>863</v>
      </c>
      <c r="AG449" s="585">
        <v>140</v>
      </c>
      <c r="AI449" s="628" t="str">
        <f t="shared" si="7"/>
        <v>42919ITF (STARA ZAGORA)14Sα16</v>
      </c>
      <c r="AJ449" s="391">
        <v>42919</v>
      </c>
      <c r="AK449" s="384" t="s">
        <v>1396</v>
      </c>
      <c r="AL449" s="385">
        <v>14</v>
      </c>
      <c r="AM449" s="386" t="s">
        <v>1278</v>
      </c>
      <c r="AN449" s="387" t="s">
        <v>892</v>
      </c>
      <c r="AO449" s="387" t="s">
        <v>1204</v>
      </c>
      <c r="AP449" s="387">
        <v>7</v>
      </c>
      <c r="AQ449" s="553">
        <v>2835</v>
      </c>
      <c r="AR449" s="372">
        <v>705</v>
      </c>
    </row>
    <row r="450" spans="32:44">
      <c r="AF450" s="584" t="s">
        <v>864</v>
      </c>
      <c r="AG450" s="585">
        <v>120</v>
      </c>
      <c r="AI450" s="628" t="str">
        <f t="shared" si="7"/>
        <v>42919ITF (ΟΑ ΚΕΡΚΥΡΑΣ)220Sκ18</v>
      </c>
      <c r="AJ450" s="391">
        <v>42919</v>
      </c>
      <c r="AK450" s="384" t="s">
        <v>1397</v>
      </c>
      <c r="AL450" s="385">
        <v>220</v>
      </c>
      <c r="AM450" s="386" t="s">
        <v>309</v>
      </c>
      <c r="AN450" s="387" t="s">
        <v>892</v>
      </c>
      <c r="AO450" s="387" t="s">
        <v>1209</v>
      </c>
      <c r="AP450" s="387">
        <v>12</v>
      </c>
      <c r="AQ450" s="553">
        <v>2836</v>
      </c>
      <c r="AR450" s="372">
        <v>706</v>
      </c>
    </row>
    <row r="451" spans="32:44">
      <c r="AF451" s="584" t="s">
        <v>865</v>
      </c>
      <c r="AG451" s="585">
        <v>100</v>
      </c>
      <c r="AI451" s="628" t="str">
        <f t="shared" ref="AI451:AI514" si="8">AJ451&amp;AK451&amp;AL451&amp;AN451&amp;AO451</f>
        <v>42919ITF (ΟΑ ΚΕΡΚΥΡΑΣ)220Sα18</v>
      </c>
      <c r="AJ451" s="391">
        <v>42919</v>
      </c>
      <c r="AK451" s="384" t="s">
        <v>1397</v>
      </c>
      <c r="AL451" s="385">
        <v>220</v>
      </c>
      <c r="AM451" s="386" t="s">
        <v>309</v>
      </c>
      <c r="AN451" s="387" t="s">
        <v>892</v>
      </c>
      <c r="AO451" s="387" t="s">
        <v>1205</v>
      </c>
      <c r="AP451" s="387">
        <v>8</v>
      </c>
      <c r="AQ451" s="553">
        <v>2837</v>
      </c>
      <c r="AR451" s="372">
        <v>706</v>
      </c>
    </row>
    <row r="452" spans="32:44">
      <c r="AF452" s="584" t="s">
        <v>866</v>
      </c>
      <c r="AG452" s="585">
        <v>80</v>
      </c>
      <c r="AI452" s="628" t="str">
        <f t="shared" si="8"/>
        <v>42919ITF (ΟΑ ΚΕΡΚΥΡΑΣ)220Dα18</v>
      </c>
      <c r="AJ452" s="391">
        <v>42919</v>
      </c>
      <c r="AK452" s="384" t="s">
        <v>1397</v>
      </c>
      <c r="AL452" s="385">
        <v>220</v>
      </c>
      <c r="AM452" s="386" t="s">
        <v>309</v>
      </c>
      <c r="AN452" s="387" t="s">
        <v>893</v>
      </c>
      <c r="AO452" s="387" t="s">
        <v>1205</v>
      </c>
      <c r="AP452" s="387">
        <v>16</v>
      </c>
      <c r="AQ452" s="553">
        <v>2838</v>
      </c>
      <c r="AR452" s="372">
        <v>706</v>
      </c>
    </row>
    <row r="453" spans="32:44">
      <c r="AF453" s="584" t="s">
        <v>867</v>
      </c>
      <c r="AG453" s="585">
        <v>60</v>
      </c>
      <c r="AI453" s="628" t="str">
        <f t="shared" si="8"/>
        <v>42919ITF (ΟΑ ΚΕΡΚΥΡΑΣ)220Dκ18</v>
      </c>
      <c r="AJ453" s="391">
        <v>42919</v>
      </c>
      <c r="AK453" s="384" t="s">
        <v>1397</v>
      </c>
      <c r="AL453" s="385">
        <v>220</v>
      </c>
      <c r="AM453" s="386" t="s">
        <v>309</v>
      </c>
      <c r="AN453" s="387" t="s">
        <v>893</v>
      </c>
      <c r="AO453" s="387" t="s">
        <v>1209</v>
      </c>
      <c r="AP453" s="387">
        <v>20</v>
      </c>
      <c r="AQ453" s="553">
        <v>2839</v>
      </c>
      <c r="AR453" s="372">
        <v>706</v>
      </c>
    </row>
    <row r="454" spans="32:44">
      <c r="AF454" s="584" t="s">
        <v>868</v>
      </c>
      <c r="AG454" s="585">
        <v>40</v>
      </c>
      <c r="AI454" s="628" t="str">
        <f t="shared" si="8"/>
        <v>42919TE (HITIT CUP)15Sα14</v>
      </c>
      <c r="AJ454" s="391">
        <v>42919</v>
      </c>
      <c r="AK454" s="384" t="s">
        <v>1398</v>
      </c>
      <c r="AL454" s="385">
        <v>15</v>
      </c>
      <c r="AM454" s="386" t="s">
        <v>1280</v>
      </c>
      <c r="AN454" s="387" t="s">
        <v>892</v>
      </c>
      <c r="AO454" s="387" t="s">
        <v>1203</v>
      </c>
      <c r="AP454" s="387">
        <v>6</v>
      </c>
      <c r="AQ454" s="553">
        <v>2840</v>
      </c>
      <c r="AR454" s="372">
        <v>707</v>
      </c>
    </row>
    <row r="455" spans="32:44">
      <c r="AF455" s="584" t="s">
        <v>869</v>
      </c>
      <c r="AG455" s="585">
        <v>20</v>
      </c>
      <c r="AI455" s="628" t="str">
        <f t="shared" si="8"/>
        <v>42926ITF (ΟΑ ΙΩΑΝΝΙΝΩΝ)219Sα18</v>
      </c>
      <c r="AJ455" s="391">
        <v>42926</v>
      </c>
      <c r="AK455" s="384" t="s">
        <v>1399</v>
      </c>
      <c r="AL455" s="385">
        <v>219</v>
      </c>
      <c r="AM455" s="386" t="s">
        <v>299</v>
      </c>
      <c r="AN455" s="387" t="s">
        <v>892</v>
      </c>
      <c r="AO455" s="387" t="s">
        <v>1205</v>
      </c>
      <c r="AP455" s="387">
        <v>8</v>
      </c>
      <c r="AQ455" s="553">
        <v>2841</v>
      </c>
      <c r="AR455" s="372">
        <v>708</v>
      </c>
    </row>
    <row r="456" spans="32:44">
      <c r="AF456" s="584" t="s">
        <v>870</v>
      </c>
      <c r="AG456" s="585">
        <v>0</v>
      </c>
      <c r="AI456" s="628" t="str">
        <f t="shared" si="8"/>
        <v>42926ITF (ΟΑ ΙΩΑΝΝΙΝΩΝ)219Dα18</v>
      </c>
      <c r="AJ456" s="391">
        <v>42926</v>
      </c>
      <c r="AK456" s="384" t="s">
        <v>1399</v>
      </c>
      <c r="AL456" s="385">
        <v>219</v>
      </c>
      <c r="AM456" s="386" t="s">
        <v>299</v>
      </c>
      <c r="AN456" s="387" t="s">
        <v>893</v>
      </c>
      <c r="AO456" s="387" t="s">
        <v>1205</v>
      </c>
      <c r="AP456" s="387">
        <v>16</v>
      </c>
      <c r="AQ456" s="553">
        <v>2842</v>
      </c>
      <c r="AR456" s="372">
        <v>708</v>
      </c>
    </row>
    <row r="457" spans="32:44">
      <c r="AF457" s="584" t="s">
        <v>871</v>
      </c>
      <c r="AG457" s="585">
        <v>200</v>
      </c>
      <c r="AI457" s="628" t="str">
        <f t="shared" si="8"/>
        <v>42926ITF (ΟΑ ΙΩΑΝΝΙΝΩΝ)219Sκ18</v>
      </c>
      <c r="AJ457" s="391">
        <v>42926</v>
      </c>
      <c r="AK457" s="384" t="s">
        <v>1399</v>
      </c>
      <c r="AL457" s="385">
        <v>219</v>
      </c>
      <c r="AM457" s="386" t="s">
        <v>299</v>
      </c>
      <c r="AN457" s="387" t="s">
        <v>892</v>
      </c>
      <c r="AO457" s="387" t="s">
        <v>1209</v>
      </c>
      <c r="AP457" s="387">
        <v>12</v>
      </c>
      <c r="AQ457" s="553">
        <v>2843</v>
      </c>
      <c r="AR457" s="372">
        <v>708</v>
      </c>
    </row>
    <row r="458" spans="32:44">
      <c r="AF458" s="584" t="s">
        <v>872</v>
      </c>
      <c r="AG458" s="585">
        <v>175</v>
      </c>
      <c r="AI458" s="628" t="str">
        <f t="shared" si="8"/>
        <v>42926ITF (ΟΑ ΙΩΑΝΝΙΝΩΝ)219Dκ18</v>
      </c>
      <c r="AJ458" s="391">
        <v>42926</v>
      </c>
      <c r="AK458" s="384" t="s">
        <v>1399</v>
      </c>
      <c r="AL458" s="385">
        <v>219</v>
      </c>
      <c r="AM458" s="386" t="s">
        <v>299</v>
      </c>
      <c r="AN458" s="387" t="s">
        <v>893</v>
      </c>
      <c r="AO458" s="387" t="s">
        <v>1209</v>
      </c>
      <c r="AP458" s="387">
        <v>20</v>
      </c>
      <c r="AQ458" s="553">
        <v>2844</v>
      </c>
      <c r="AR458" s="372">
        <v>708</v>
      </c>
    </row>
    <row r="459" spans="32:44">
      <c r="AF459" s="584" t="s">
        <v>873</v>
      </c>
      <c r="AG459" s="585">
        <v>150</v>
      </c>
      <c r="AI459" s="628" t="str">
        <f t="shared" si="8"/>
        <v>42926TE (DEMA CUP)15Sα16</v>
      </c>
      <c r="AJ459" s="391">
        <v>42926</v>
      </c>
      <c r="AK459" s="384" t="s">
        <v>1400</v>
      </c>
      <c r="AL459" s="385">
        <v>15</v>
      </c>
      <c r="AM459" s="386" t="s">
        <v>1280</v>
      </c>
      <c r="AN459" s="387" t="s">
        <v>892</v>
      </c>
      <c r="AO459" s="387" t="s">
        <v>1204</v>
      </c>
      <c r="AP459" s="387">
        <v>7</v>
      </c>
      <c r="AQ459" s="553">
        <v>2845</v>
      </c>
      <c r="AR459" s="372">
        <v>709</v>
      </c>
    </row>
    <row r="460" spans="32:44">
      <c r="AF460" s="584" t="s">
        <v>874</v>
      </c>
      <c r="AG460" s="585">
        <v>125</v>
      </c>
      <c r="AI460" s="628" t="str">
        <f t="shared" si="8"/>
        <v>42926TE (DEMA CUP)15Sκ16</v>
      </c>
      <c r="AJ460" s="391">
        <v>42926</v>
      </c>
      <c r="AK460" s="384" t="s">
        <v>1400</v>
      </c>
      <c r="AL460" s="385">
        <v>15</v>
      </c>
      <c r="AM460" s="386" t="s">
        <v>1280</v>
      </c>
      <c r="AN460" s="387" t="s">
        <v>892</v>
      </c>
      <c r="AO460" s="387" t="s">
        <v>1208</v>
      </c>
      <c r="AP460" s="387">
        <v>11</v>
      </c>
      <c r="AQ460" s="553">
        <v>2846</v>
      </c>
      <c r="AR460" s="372">
        <v>709</v>
      </c>
    </row>
    <row r="461" spans="32:44">
      <c r="AF461" s="584" t="s">
        <v>875</v>
      </c>
      <c r="AG461" s="585">
        <v>100</v>
      </c>
      <c r="AI461" s="628" t="str">
        <f t="shared" si="8"/>
        <v>42926TE (VLTC)15Sα14</v>
      </c>
      <c r="AJ461" s="391">
        <v>42926</v>
      </c>
      <c r="AK461" s="384" t="s">
        <v>1401</v>
      </c>
      <c r="AL461" s="385">
        <v>15</v>
      </c>
      <c r="AM461" s="386" t="s">
        <v>1280</v>
      </c>
      <c r="AN461" s="387" t="s">
        <v>892</v>
      </c>
      <c r="AO461" s="387" t="s">
        <v>1203</v>
      </c>
      <c r="AP461" s="387">
        <v>6</v>
      </c>
      <c r="AQ461" s="553">
        <v>2847</v>
      </c>
      <c r="AR461" s="372">
        <v>710</v>
      </c>
    </row>
    <row r="462" spans="32:44">
      <c r="AF462" s="584" t="s">
        <v>876</v>
      </c>
      <c r="AG462" s="585">
        <v>75</v>
      </c>
      <c r="AI462" s="628" t="str">
        <f t="shared" si="8"/>
        <v>42930Ε1γ (Β)130Sα12</v>
      </c>
      <c r="AJ462" s="391">
        <v>42930</v>
      </c>
      <c r="AK462" s="384" t="s">
        <v>1402</v>
      </c>
      <c r="AL462" s="385">
        <v>130</v>
      </c>
      <c r="AM462" s="386" t="s">
        <v>194</v>
      </c>
      <c r="AN462" s="387" t="s">
        <v>892</v>
      </c>
      <c r="AO462" s="387" t="s">
        <v>1202</v>
      </c>
      <c r="AP462" s="387">
        <v>5</v>
      </c>
      <c r="AQ462" s="553">
        <v>2848</v>
      </c>
      <c r="AR462" s="372">
        <v>711</v>
      </c>
    </row>
    <row r="463" spans="32:44">
      <c r="AF463" s="584" t="s">
        <v>877</v>
      </c>
      <c r="AG463" s="585">
        <v>50</v>
      </c>
      <c r="AI463" s="628" t="str">
        <f t="shared" si="8"/>
        <v>42930Ε1γ (Β)130Dα12</v>
      </c>
      <c r="AJ463" s="391">
        <v>42930</v>
      </c>
      <c r="AK463" s="384" t="s">
        <v>1402</v>
      </c>
      <c r="AL463" s="385">
        <v>130</v>
      </c>
      <c r="AM463" s="386" t="s">
        <v>194</v>
      </c>
      <c r="AN463" s="387" t="s">
        <v>893</v>
      </c>
      <c r="AO463" s="387" t="s">
        <v>1202</v>
      </c>
      <c r="AP463" s="387">
        <v>13</v>
      </c>
      <c r="AQ463" s="553">
        <v>2849</v>
      </c>
      <c r="AR463" s="372">
        <v>711</v>
      </c>
    </row>
    <row r="464" spans="32:44">
      <c r="AF464" s="584" t="s">
        <v>878</v>
      </c>
      <c r="AG464" s="585">
        <v>25</v>
      </c>
      <c r="AI464" s="628" t="str">
        <f t="shared" si="8"/>
        <v>42930Ε1γ (Β)151Sα14</v>
      </c>
      <c r="AJ464" s="391">
        <v>42930</v>
      </c>
      <c r="AK464" s="384" t="s">
        <v>1402</v>
      </c>
      <c r="AL464" s="385">
        <v>151</v>
      </c>
      <c r="AM464" s="386" t="s">
        <v>296</v>
      </c>
      <c r="AN464" s="387" t="s">
        <v>892</v>
      </c>
      <c r="AO464" s="387" t="s">
        <v>1203</v>
      </c>
      <c r="AP464" s="387">
        <v>6</v>
      </c>
      <c r="AQ464" s="553">
        <v>2850</v>
      </c>
      <c r="AR464" s="372">
        <v>711</v>
      </c>
    </row>
    <row r="465" spans="32:44">
      <c r="AF465" s="584" t="s">
        <v>879</v>
      </c>
      <c r="AG465" s="585">
        <v>0</v>
      </c>
      <c r="AI465" s="628" t="str">
        <f t="shared" si="8"/>
        <v>42930Ε1γ (Β)151Dα14</v>
      </c>
      <c r="AJ465" s="391">
        <v>42930</v>
      </c>
      <c r="AK465" s="384" t="s">
        <v>1402</v>
      </c>
      <c r="AL465" s="385">
        <v>151</v>
      </c>
      <c r="AM465" s="386" t="s">
        <v>296</v>
      </c>
      <c r="AN465" s="387" t="s">
        <v>893</v>
      </c>
      <c r="AO465" s="387" t="s">
        <v>1203</v>
      </c>
      <c r="AP465" s="387">
        <v>14</v>
      </c>
      <c r="AQ465" s="553">
        <v>2851</v>
      </c>
      <c r="AR465" s="372">
        <v>711</v>
      </c>
    </row>
    <row r="466" spans="32:44">
      <c r="AF466" s="584"/>
      <c r="AG466" s="585"/>
      <c r="AI466" s="628" t="str">
        <f t="shared" si="8"/>
        <v>42930Ε1γ (Β)165Sα16</v>
      </c>
      <c r="AJ466" s="391">
        <v>42930</v>
      </c>
      <c r="AK466" s="384" t="s">
        <v>1402</v>
      </c>
      <c r="AL466" s="385">
        <v>165</v>
      </c>
      <c r="AM466" s="386" t="s">
        <v>496</v>
      </c>
      <c r="AN466" s="387" t="s">
        <v>892</v>
      </c>
      <c r="AO466" s="387" t="s">
        <v>1204</v>
      </c>
      <c r="AP466" s="387">
        <v>7</v>
      </c>
      <c r="AQ466" s="553">
        <v>2852</v>
      </c>
      <c r="AR466" s="372">
        <v>711</v>
      </c>
    </row>
    <row r="467" spans="32:44" ht="12.75">
      <c r="AF467" s="588" t="s">
        <v>880</v>
      </c>
      <c r="AG467" s="572"/>
      <c r="AI467" s="628" t="str">
        <f t="shared" si="8"/>
        <v>42930Ε1γ (Β)165Dα16</v>
      </c>
      <c r="AJ467" s="391">
        <v>42930</v>
      </c>
      <c r="AK467" s="384" t="s">
        <v>1402</v>
      </c>
      <c r="AL467" s="385">
        <v>165</v>
      </c>
      <c r="AM467" s="386" t="s">
        <v>496</v>
      </c>
      <c r="AN467" s="387" t="s">
        <v>893</v>
      </c>
      <c r="AO467" s="387" t="s">
        <v>1204</v>
      </c>
      <c r="AP467" s="387">
        <v>15</v>
      </c>
      <c r="AQ467" s="553">
        <v>2853</v>
      </c>
      <c r="AR467" s="372">
        <v>711</v>
      </c>
    </row>
    <row r="468" spans="32:44">
      <c r="AF468" s="586" t="s">
        <v>1052</v>
      </c>
      <c r="AG468" s="587">
        <v>18</v>
      </c>
      <c r="AI468" s="628" t="str">
        <f t="shared" si="8"/>
        <v>42930Ε1γ (Β)130Sκ12</v>
      </c>
      <c r="AJ468" s="391">
        <v>42930</v>
      </c>
      <c r="AK468" s="384" t="s">
        <v>1402</v>
      </c>
      <c r="AL468" s="385">
        <v>130</v>
      </c>
      <c r="AM468" s="386" t="s">
        <v>194</v>
      </c>
      <c r="AN468" s="387" t="s">
        <v>892</v>
      </c>
      <c r="AO468" s="387" t="s">
        <v>1206</v>
      </c>
      <c r="AP468" s="387">
        <v>9</v>
      </c>
      <c r="AQ468" s="553">
        <v>2854</v>
      </c>
      <c r="AR468" s="372">
        <v>711</v>
      </c>
    </row>
    <row r="469" spans="32:44">
      <c r="AF469" s="586" t="s">
        <v>1053</v>
      </c>
      <c r="AG469" s="587">
        <v>12</v>
      </c>
      <c r="AI469" s="628" t="str">
        <f t="shared" si="8"/>
        <v>42930Ε1γ (Β)130Dκ12</v>
      </c>
      <c r="AJ469" s="391">
        <v>42930</v>
      </c>
      <c r="AK469" s="384" t="s">
        <v>1402</v>
      </c>
      <c r="AL469" s="385">
        <v>130</v>
      </c>
      <c r="AM469" s="386" t="s">
        <v>194</v>
      </c>
      <c r="AN469" s="387" t="s">
        <v>893</v>
      </c>
      <c r="AO469" s="387" t="s">
        <v>1206</v>
      </c>
      <c r="AP469" s="387">
        <v>17</v>
      </c>
      <c r="AQ469" s="553">
        <v>2855</v>
      </c>
      <c r="AR469" s="372">
        <v>711</v>
      </c>
    </row>
    <row r="470" spans="32:44">
      <c r="AF470" s="586" t="s">
        <v>1054</v>
      </c>
      <c r="AG470" s="587">
        <v>6</v>
      </c>
      <c r="AI470" s="628" t="str">
        <f t="shared" si="8"/>
        <v>42930Ε1γ (Β)151Sκ14</v>
      </c>
      <c r="AJ470" s="391">
        <v>42930</v>
      </c>
      <c r="AK470" s="384" t="s">
        <v>1402</v>
      </c>
      <c r="AL470" s="385">
        <v>151</v>
      </c>
      <c r="AM470" s="386" t="s">
        <v>296</v>
      </c>
      <c r="AN470" s="387" t="s">
        <v>892</v>
      </c>
      <c r="AO470" s="387" t="s">
        <v>1207</v>
      </c>
      <c r="AP470" s="387">
        <v>10</v>
      </c>
      <c r="AQ470" s="553">
        <v>2856</v>
      </c>
      <c r="AR470" s="372">
        <v>711</v>
      </c>
    </row>
    <row r="471" spans="32:44">
      <c r="AF471" s="586" t="s">
        <v>1055</v>
      </c>
      <c r="AG471" s="587">
        <v>3</v>
      </c>
      <c r="AI471" s="628" t="str">
        <f t="shared" si="8"/>
        <v>42930Ε1γ (Β)151Dκ14</v>
      </c>
      <c r="AJ471" s="391">
        <v>42930</v>
      </c>
      <c r="AK471" s="384" t="s">
        <v>1402</v>
      </c>
      <c r="AL471" s="385">
        <v>151</v>
      </c>
      <c r="AM471" s="386" t="s">
        <v>296</v>
      </c>
      <c r="AN471" s="387" t="s">
        <v>893</v>
      </c>
      <c r="AO471" s="387" t="s">
        <v>1207</v>
      </c>
      <c r="AP471" s="387">
        <v>18</v>
      </c>
      <c r="AQ471" s="553">
        <v>2857</v>
      </c>
      <c r="AR471" s="372">
        <v>711</v>
      </c>
    </row>
    <row r="472" spans="32:44">
      <c r="AF472" s="586" t="s">
        <v>1056</v>
      </c>
      <c r="AG472" s="587">
        <v>1</v>
      </c>
      <c r="AI472" s="628" t="str">
        <f t="shared" si="8"/>
        <v>42930Ε1γ (Β)165Sκ16</v>
      </c>
      <c r="AJ472" s="391">
        <v>42930</v>
      </c>
      <c r="AK472" s="384" t="s">
        <v>1402</v>
      </c>
      <c r="AL472" s="385">
        <v>165</v>
      </c>
      <c r="AM472" s="386" t="s">
        <v>496</v>
      </c>
      <c r="AN472" s="387" t="s">
        <v>892</v>
      </c>
      <c r="AO472" s="387" t="s">
        <v>1208</v>
      </c>
      <c r="AP472" s="387">
        <v>11</v>
      </c>
      <c r="AQ472" s="553">
        <v>2858</v>
      </c>
      <c r="AR472" s="372">
        <v>711</v>
      </c>
    </row>
    <row r="473" spans="32:44">
      <c r="AF473" s="586" t="s">
        <v>1057</v>
      </c>
      <c r="AG473" s="587">
        <v>0.75</v>
      </c>
      <c r="AI473" s="628" t="str">
        <f t="shared" si="8"/>
        <v>42930Ε1γ (Β)165Dκ16</v>
      </c>
      <c r="AJ473" s="391">
        <v>42930</v>
      </c>
      <c r="AK473" s="384" t="s">
        <v>1402</v>
      </c>
      <c r="AL473" s="385">
        <v>165</v>
      </c>
      <c r="AM473" s="386" t="s">
        <v>496</v>
      </c>
      <c r="AN473" s="387" t="s">
        <v>893</v>
      </c>
      <c r="AO473" s="387" t="s">
        <v>1208</v>
      </c>
      <c r="AP473" s="387">
        <v>19</v>
      </c>
      <c r="AQ473" s="553">
        <v>2859</v>
      </c>
      <c r="AR473" s="372">
        <v>711</v>
      </c>
    </row>
    <row r="474" spans="32:44">
      <c r="AF474" s="586" t="s">
        <v>1058</v>
      </c>
      <c r="AG474" s="587">
        <v>0.5</v>
      </c>
      <c r="AI474" s="628" t="str">
        <f t="shared" si="8"/>
        <v>42930Παν (Θ) 18400Sα18</v>
      </c>
      <c r="AJ474" s="391">
        <v>42930</v>
      </c>
      <c r="AK474" s="384" t="s">
        <v>1403</v>
      </c>
      <c r="AL474" s="385">
        <v>400</v>
      </c>
      <c r="AM474" s="386" t="s">
        <v>354</v>
      </c>
      <c r="AN474" s="387" t="s">
        <v>892</v>
      </c>
      <c r="AO474" s="387" t="s">
        <v>1205</v>
      </c>
      <c r="AP474" s="387">
        <v>8</v>
      </c>
      <c r="AQ474" s="553">
        <v>2860</v>
      </c>
      <c r="AR474" s="372">
        <v>712</v>
      </c>
    </row>
    <row r="475" spans="32:44">
      <c r="AF475" s="586" t="s">
        <v>1111</v>
      </c>
      <c r="AG475" s="587">
        <v>0</v>
      </c>
      <c r="AI475" s="628" t="str">
        <f t="shared" si="8"/>
        <v>42930Παν (Θ) 18400Dα18</v>
      </c>
      <c r="AJ475" s="391">
        <v>42930</v>
      </c>
      <c r="AK475" s="384" t="s">
        <v>1403</v>
      </c>
      <c r="AL475" s="385">
        <v>400</v>
      </c>
      <c r="AM475" s="386" t="s">
        <v>354</v>
      </c>
      <c r="AN475" s="387" t="s">
        <v>893</v>
      </c>
      <c r="AO475" s="387" t="s">
        <v>1205</v>
      </c>
      <c r="AP475" s="387">
        <v>16</v>
      </c>
      <c r="AQ475" s="553">
        <v>2861</v>
      </c>
      <c r="AR475" s="372">
        <v>712</v>
      </c>
    </row>
    <row r="476" spans="32:44">
      <c r="AF476" s="586" t="s">
        <v>1059</v>
      </c>
      <c r="AG476" s="587">
        <v>0.15</v>
      </c>
      <c r="AI476" s="628" t="str">
        <f t="shared" si="8"/>
        <v>42930Παν (Θ) 18400Sκ18</v>
      </c>
      <c r="AJ476" s="391">
        <v>42930</v>
      </c>
      <c r="AK476" s="384" t="s">
        <v>1403</v>
      </c>
      <c r="AL476" s="385">
        <v>400</v>
      </c>
      <c r="AM476" s="386" t="s">
        <v>354</v>
      </c>
      <c r="AN476" s="387" t="s">
        <v>892</v>
      </c>
      <c r="AO476" s="387" t="s">
        <v>1209</v>
      </c>
      <c r="AP476" s="387">
        <v>12</v>
      </c>
      <c r="AQ476" s="553">
        <v>2862</v>
      </c>
      <c r="AR476" s="372">
        <v>712</v>
      </c>
    </row>
    <row r="477" spans="32:44">
      <c r="AF477" s="586" t="s">
        <v>1060</v>
      </c>
      <c r="AG477" s="587">
        <v>0.1</v>
      </c>
      <c r="AI477" s="628" t="str">
        <f t="shared" si="8"/>
        <v>42930Παν (Θ) 18400Dκ18</v>
      </c>
      <c r="AJ477" s="391">
        <v>42930</v>
      </c>
      <c r="AK477" s="384" t="s">
        <v>1403</v>
      </c>
      <c r="AL477" s="385">
        <v>400</v>
      </c>
      <c r="AM477" s="386" t="s">
        <v>354</v>
      </c>
      <c r="AN477" s="387" t="s">
        <v>893</v>
      </c>
      <c r="AO477" s="387" t="s">
        <v>1209</v>
      </c>
      <c r="AP477" s="387">
        <v>20</v>
      </c>
      <c r="AQ477" s="553">
        <v>2863</v>
      </c>
      <c r="AR477" s="372">
        <v>712</v>
      </c>
    </row>
    <row r="478" spans="32:44">
      <c r="AF478" s="586" t="s">
        <v>1061</v>
      </c>
      <c r="AG478" s="587">
        <v>5</v>
      </c>
      <c r="AI478" s="628" t="str">
        <f t="shared" si="8"/>
        <v>42931Ε3 28η (ΣΤ)279Sα12</v>
      </c>
      <c r="AJ478" s="391">
        <v>42931</v>
      </c>
      <c r="AK478" s="384" t="s">
        <v>1404</v>
      </c>
      <c r="AL478" s="385">
        <v>279</v>
      </c>
      <c r="AM478" s="386" t="s">
        <v>261</v>
      </c>
      <c r="AN478" s="387" t="s">
        <v>892</v>
      </c>
      <c r="AO478" s="387" t="s">
        <v>1202</v>
      </c>
      <c r="AP478" s="387">
        <v>5</v>
      </c>
      <c r="AQ478" s="553">
        <v>2864</v>
      </c>
      <c r="AR478" s="372">
        <v>713</v>
      </c>
    </row>
    <row r="479" spans="32:44">
      <c r="AF479" s="586" t="s">
        <v>1062</v>
      </c>
      <c r="AG479" s="587">
        <v>3</v>
      </c>
      <c r="AI479" s="628" t="str">
        <f t="shared" si="8"/>
        <v>42931Ε3 28η (ΣΤ)279Sα16</v>
      </c>
      <c r="AJ479" s="391">
        <v>42931</v>
      </c>
      <c r="AK479" s="384" t="s">
        <v>1404</v>
      </c>
      <c r="AL479" s="385">
        <v>279</v>
      </c>
      <c r="AM479" s="386" t="s">
        <v>261</v>
      </c>
      <c r="AN479" s="387" t="s">
        <v>892</v>
      </c>
      <c r="AO479" s="387" t="s">
        <v>1204</v>
      </c>
      <c r="AP479" s="387">
        <v>7</v>
      </c>
      <c r="AQ479" s="553">
        <v>2865</v>
      </c>
      <c r="AR479" s="372">
        <v>713</v>
      </c>
    </row>
    <row r="480" spans="32:44">
      <c r="AF480" s="586" t="s">
        <v>1063</v>
      </c>
      <c r="AG480" s="587">
        <v>1.5</v>
      </c>
      <c r="AI480" s="628" t="str">
        <f t="shared" si="8"/>
        <v>42931Ε3 28η (ΣΤ)279Sκ12</v>
      </c>
      <c r="AJ480" s="391">
        <v>42931</v>
      </c>
      <c r="AK480" s="384" t="s">
        <v>1404</v>
      </c>
      <c r="AL480" s="385">
        <v>279</v>
      </c>
      <c r="AM480" s="386" t="s">
        <v>261</v>
      </c>
      <c r="AN480" s="387" t="s">
        <v>892</v>
      </c>
      <c r="AO480" s="387" t="s">
        <v>1206</v>
      </c>
      <c r="AP480" s="387">
        <v>9</v>
      </c>
      <c r="AQ480" s="553">
        <v>2866</v>
      </c>
      <c r="AR480" s="372">
        <v>713</v>
      </c>
    </row>
    <row r="481" spans="32:44">
      <c r="AF481" s="586" t="s">
        <v>1064</v>
      </c>
      <c r="AG481" s="587">
        <v>1</v>
      </c>
      <c r="AI481" s="628" t="str">
        <f t="shared" si="8"/>
        <v>42931Ε3 28η (ΣΤ)279Sκ16</v>
      </c>
      <c r="AJ481" s="391">
        <v>42931</v>
      </c>
      <c r="AK481" s="384" t="s">
        <v>1404</v>
      </c>
      <c r="AL481" s="385">
        <v>279</v>
      </c>
      <c r="AM481" s="386" t="s">
        <v>261</v>
      </c>
      <c r="AN481" s="387" t="s">
        <v>892</v>
      </c>
      <c r="AO481" s="387" t="s">
        <v>1208</v>
      </c>
      <c r="AP481" s="387">
        <v>11</v>
      </c>
      <c r="AQ481" s="553">
        <v>2867</v>
      </c>
      <c r="AR481" s="372">
        <v>713</v>
      </c>
    </row>
    <row r="482" spans="32:44">
      <c r="AF482" s="586" t="s">
        <v>1065</v>
      </c>
      <c r="AG482" s="587">
        <v>0.75</v>
      </c>
      <c r="AI482" s="628" t="str">
        <f t="shared" si="8"/>
        <v>42931Ε4γ (Β)152Sα12</v>
      </c>
      <c r="AJ482" s="391">
        <v>42931</v>
      </c>
      <c r="AK482" s="384" t="s">
        <v>1405</v>
      </c>
      <c r="AL482" s="385">
        <v>152</v>
      </c>
      <c r="AM482" s="386" t="s">
        <v>303</v>
      </c>
      <c r="AN482" s="387" t="s">
        <v>892</v>
      </c>
      <c r="AO482" s="387" t="s">
        <v>1202</v>
      </c>
      <c r="AP482" s="387">
        <v>5</v>
      </c>
      <c r="AQ482" s="553">
        <v>2868</v>
      </c>
      <c r="AR482" s="372">
        <v>714</v>
      </c>
    </row>
    <row r="483" spans="32:44">
      <c r="AF483" s="586" t="s">
        <v>1066</v>
      </c>
      <c r="AG483" s="587">
        <v>0.5</v>
      </c>
      <c r="AI483" s="628" t="str">
        <f t="shared" si="8"/>
        <v>42931Ε4γ (Β)152Sα14</v>
      </c>
      <c r="AJ483" s="391">
        <v>42931</v>
      </c>
      <c r="AK483" s="384" t="s">
        <v>1405</v>
      </c>
      <c r="AL483" s="385">
        <v>152</v>
      </c>
      <c r="AM483" s="386" t="s">
        <v>303</v>
      </c>
      <c r="AN483" s="387" t="s">
        <v>892</v>
      </c>
      <c r="AO483" s="387" t="s">
        <v>1203</v>
      </c>
      <c r="AP483" s="387">
        <v>6</v>
      </c>
      <c r="AQ483" s="553">
        <v>2869</v>
      </c>
      <c r="AR483" s="372">
        <v>714</v>
      </c>
    </row>
    <row r="484" spans="32:44">
      <c r="AF484" s="586" t="s">
        <v>1067</v>
      </c>
      <c r="AG484" s="587">
        <v>0</v>
      </c>
      <c r="AI484" s="628" t="str">
        <f t="shared" si="8"/>
        <v>42931Ε4γ (Β)152Sκ12</v>
      </c>
      <c r="AJ484" s="391">
        <v>42931</v>
      </c>
      <c r="AK484" s="384" t="s">
        <v>1405</v>
      </c>
      <c r="AL484" s="385">
        <v>152</v>
      </c>
      <c r="AM484" s="386" t="s">
        <v>303</v>
      </c>
      <c r="AN484" s="387" t="s">
        <v>892</v>
      </c>
      <c r="AO484" s="387" t="s">
        <v>1206</v>
      </c>
      <c r="AP484" s="387">
        <v>9</v>
      </c>
      <c r="AQ484" s="553">
        <v>2870</v>
      </c>
      <c r="AR484" s="372">
        <v>714</v>
      </c>
    </row>
    <row r="485" spans="32:44">
      <c r="AF485" s="586" t="s">
        <v>1112</v>
      </c>
      <c r="AG485" s="587">
        <v>0</v>
      </c>
      <c r="AI485" s="628" t="str">
        <f t="shared" si="8"/>
        <v>42934ITF (CITY OF WELS)14Sα18</v>
      </c>
      <c r="AJ485" s="391">
        <v>42934</v>
      </c>
      <c r="AK485" s="384" t="s">
        <v>1406</v>
      </c>
      <c r="AL485" s="385">
        <v>14</v>
      </c>
      <c r="AM485" s="386" t="s">
        <v>1278</v>
      </c>
      <c r="AN485" s="387" t="s">
        <v>892</v>
      </c>
      <c r="AO485" s="387" t="s">
        <v>1205</v>
      </c>
      <c r="AP485" s="387">
        <v>8</v>
      </c>
      <c r="AQ485" s="553">
        <v>2871</v>
      </c>
      <c r="AR485" s="372">
        <v>715</v>
      </c>
    </row>
    <row r="486" spans="32:44">
      <c r="AF486" s="586" t="s">
        <v>1068</v>
      </c>
      <c r="AG486" s="587">
        <v>0.1</v>
      </c>
      <c r="AI486" s="628" t="str">
        <f t="shared" si="8"/>
        <v>42938Ε3 29η (Ζ)308Sα14</v>
      </c>
      <c r="AJ486" s="391">
        <v>42938</v>
      </c>
      <c r="AK486" s="384" t="s">
        <v>1407</v>
      </c>
      <c r="AL486" s="385">
        <v>308</v>
      </c>
      <c r="AM486" s="386" t="s">
        <v>340</v>
      </c>
      <c r="AN486" s="387" t="s">
        <v>892</v>
      </c>
      <c r="AO486" s="387" t="s">
        <v>1203</v>
      </c>
      <c r="AP486" s="387">
        <v>6</v>
      </c>
      <c r="AQ486" s="553">
        <v>2872</v>
      </c>
      <c r="AR486" s="372">
        <v>716</v>
      </c>
    </row>
    <row r="487" spans="32:44">
      <c r="AF487" s="586" t="s">
        <v>1069</v>
      </c>
      <c r="AG487" s="587">
        <v>0.05</v>
      </c>
      <c r="AI487" s="628" t="str">
        <f t="shared" si="8"/>
        <v>42938Ε3 29η (Ζ)308Sκ14</v>
      </c>
      <c r="AJ487" s="391">
        <v>42938</v>
      </c>
      <c r="AK487" s="384" t="s">
        <v>1407</v>
      </c>
      <c r="AL487" s="385">
        <v>308</v>
      </c>
      <c r="AM487" s="386" t="s">
        <v>340</v>
      </c>
      <c r="AN487" s="387" t="s">
        <v>892</v>
      </c>
      <c r="AO487" s="387" t="s">
        <v>1207</v>
      </c>
      <c r="AP487" s="387">
        <v>10</v>
      </c>
      <c r="AQ487" s="553">
        <v>2873</v>
      </c>
      <c r="AR487" s="372">
        <v>716</v>
      </c>
    </row>
    <row r="488" spans="32:44">
      <c r="AF488" s="586" t="s">
        <v>1070</v>
      </c>
      <c r="AG488" s="587">
        <v>0</v>
      </c>
      <c r="AI488" s="628" t="str">
        <f t="shared" si="8"/>
        <v>42940TE (EUROPEAN CHAMP)15Sκ14</v>
      </c>
      <c r="AJ488" s="391">
        <v>42940</v>
      </c>
      <c r="AK488" s="384" t="s">
        <v>1408</v>
      </c>
      <c r="AL488" s="385">
        <v>15</v>
      </c>
      <c r="AM488" s="386" t="s">
        <v>1280</v>
      </c>
      <c r="AN488" s="387" t="s">
        <v>892</v>
      </c>
      <c r="AO488" s="387" t="s">
        <v>1207</v>
      </c>
      <c r="AP488" s="387">
        <v>10</v>
      </c>
      <c r="AQ488" s="553">
        <v>2874</v>
      </c>
      <c r="AR488" s="372">
        <v>717</v>
      </c>
    </row>
    <row r="489" spans="32:44">
      <c r="AF489" s="586" t="s">
        <v>1071</v>
      </c>
      <c r="AG489" s="587">
        <v>0</v>
      </c>
      <c r="AI489" s="628" t="str">
        <f t="shared" si="8"/>
        <v>42940TE (LBS CUP)15Sκ16</v>
      </c>
      <c r="AJ489" s="391">
        <v>42940</v>
      </c>
      <c r="AK489" s="384" t="s">
        <v>1409</v>
      </c>
      <c r="AL489" s="385">
        <v>15</v>
      </c>
      <c r="AM489" s="386" t="s">
        <v>1280</v>
      </c>
      <c r="AN489" s="387" t="s">
        <v>892</v>
      </c>
      <c r="AO489" s="387" t="s">
        <v>1208</v>
      </c>
      <c r="AP489" s="387">
        <v>11</v>
      </c>
      <c r="AQ489" s="553">
        <v>2875</v>
      </c>
      <c r="AR489" s="372">
        <v>718</v>
      </c>
    </row>
    <row r="490" spans="32:44">
      <c r="AF490" s="586" t="s">
        <v>1072</v>
      </c>
      <c r="AG490" s="587">
        <v>18</v>
      </c>
      <c r="AI490" s="628" t="str">
        <f t="shared" si="8"/>
        <v>42940TE (SAN MICHEL)15Dα16</v>
      </c>
      <c r="AJ490" s="391">
        <v>42940</v>
      </c>
      <c r="AK490" s="384" t="s">
        <v>1410</v>
      </c>
      <c r="AL490" s="385">
        <v>15</v>
      </c>
      <c r="AM490" s="386" t="s">
        <v>1280</v>
      </c>
      <c r="AN490" s="387" t="s">
        <v>893</v>
      </c>
      <c r="AO490" s="387" t="s">
        <v>1204</v>
      </c>
      <c r="AP490" s="387">
        <v>15</v>
      </c>
      <c r="AQ490" s="553">
        <v>2876</v>
      </c>
      <c r="AR490" s="372">
        <v>719</v>
      </c>
    </row>
    <row r="491" spans="32:44">
      <c r="AF491" s="586" t="s">
        <v>1073</v>
      </c>
      <c r="AG491" s="587">
        <v>12</v>
      </c>
      <c r="AI491" s="628" t="str">
        <f t="shared" si="8"/>
        <v>42940TE (SAN MICHEL)15Sκ16</v>
      </c>
      <c r="AJ491" s="391">
        <v>42940</v>
      </c>
      <c r="AK491" s="384" t="s">
        <v>1410</v>
      </c>
      <c r="AL491" s="385">
        <v>15</v>
      </c>
      <c r="AM491" s="386" t="s">
        <v>1280</v>
      </c>
      <c r="AN491" s="387" t="s">
        <v>892</v>
      </c>
      <c r="AO491" s="387" t="s">
        <v>1208</v>
      </c>
      <c r="AP491" s="387">
        <v>11</v>
      </c>
      <c r="AQ491" s="553">
        <v>2877</v>
      </c>
      <c r="AR491" s="372">
        <v>719</v>
      </c>
    </row>
    <row r="492" spans="32:44">
      <c r="AF492" s="586" t="s">
        <v>1074</v>
      </c>
      <c r="AG492" s="587">
        <v>6</v>
      </c>
      <c r="AI492" s="628" t="str">
        <f t="shared" si="8"/>
        <v>42940TE (SAN MICHEL)15Sα16</v>
      </c>
      <c r="AJ492" s="391">
        <v>42940</v>
      </c>
      <c r="AK492" s="384" t="s">
        <v>1410</v>
      </c>
      <c r="AL492" s="385">
        <v>15</v>
      </c>
      <c r="AM492" s="386" t="s">
        <v>1280</v>
      </c>
      <c r="AN492" s="387" t="s">
        <v>892</v>
      </c>
      <c r="AO492" s="387" t="s">
        <v>1204</v>
      </c>
      <c r="AP492" s="387">
        <v>7</v>
      </c>
      <c r="AQ492" s="553">
        <v>2878</v>
      </c>
      <c r="AR492" s="372">
        <v>719</v>
      </c>
    </row>
    <row r="493" spans="32:44">
      <c r="AF493" s="586" t="s">
        <v>1075</v>
      </c>
      <c r="AG493" s="587">
        <v>3</v>
      </c>
      <c r="AI493" s="628" t="str">
        <f t="shared" si="8"/>
        <v>42944Ε2δ (Α)108Sα12</v>
      </c>
      <c r="AJ493" s="391">
        <v>42944</v>
      </c>
      <c r="AK493" s="384" t="s">
        <v>1411</v>
      </c>
      <c r="AL493" s="385">
        <v>108</v>
      </c>
      <c r="AM493" s="386" t="s">
        <v>199</v>
      </c>
      <c r="AN493" s="387" t="s">
        <v>892</v>
      </c>
      <c r="AO493" s="387" t="s">
        <v>1202</v>
      </c>
      <c r="AP493" s="387">
        <v>5</v>
      </c>
      <c r="AQ493" s="553">
        <v>2879</v>
      </c>
      <c r="AR493" s="372">
        <v>720</v>
      </c>
    </row>
    <row r="494" spans="32:44">
      <c r="AF494" s="586" t="s">
        <v>1076</v>
      </c>
      <c r="AG494" s="587">
        <v>1</v>
      </c>
      <c r="AI494" s="628" t="str">
        <f t="shared" si="8"/>
        <v>42944Ε2δ (Α)108Dα12</v>
      </c>
      <c r="AJ494" s="391">
        <v>42944</v>
      </c>
      <c r="AK494" s="384" t="s">
        <v>1411</v>
      </c>
      <c r="AL494" s="385">
        <v>108</v>
      </c>
      <c r="AM494" s="386" t="s">
        <v>199</v>
      </c>
      <c r="AN494" s="387" t="s">
        <v>893</v>
      </c>
      <c r="AO494" s="387" t="s">
        <v>1202</v>
      </c>
      <c r="AP494" s="387">
        <v>13</v>
      </c>
      <c r="AQ494" s="553">
        <v>2880</v>
      </c>
      <c r="AR494" s="372">
        <v>720</v>
      </c>
    </row>
    <row r="495" spans="32:44">
      <c r="AF495" s="586" t="s">
        <v>1077</v>
      </c>
      <c r="AG495" s="587">
        <v>0</v>
      </c>
      <c r="AI495" s="628" t="str">
        <f t="shared" si="8"/>
        <v>42944Ε2δ (Α)121Sα14</v>
      </c>
      <c r="AJ495" s="391">
        <v>42944</v>
      </c>
      <c r="AK495" s="384" t="s">
        <v>1411</v>
      </c>
      <c r="AL495" s="385">
        <v>121</v>
      </c>
      <c r="AM495" s="386" t="s">
        <v>377</v>
      </c>
      <c r="AN495" s="387" t="s">
        <v>892</v>
      </c>
      <c r="AO495" s="387" t="s">
        <v>1203</v>
      </c>
      <c r="AP495" s="387">
        <v>6</v>
      </c>
      <c r="AQ495" s="553">
        <v>2881</v>
      </c>
      <c r="AR495" s="372">
        <v>720</v>
      </c>
    </row>
    <row r="496" spans="32:44">
      <c r="AF496" s="586" t="s">
        <v>1078</v>
      </c>
      <c r="AG496" s="587">
        <v>0</v>
      </c>
      <c r="AI496" s="628" t="str">
        <f t="shared" si="8"/>
        <v>42944Ε2δ (Α)121Dα14</v>
      </c>
      <c r="AJ496" s="391">
        <v>42944</v>
      </c>
      <c r="AK496" s="384" t="s">
        <v>1411</v>
      </c>
      <c r="AL496" s="385">
        <v>121</v>
      </c>
      <c r="AM496" s="386" t="s">
        <v>377</v>
      </c>
      <c r="AN496" s="387" t="s">
        <v>893</v>
      </c>
      <c r="AO496" s="387" t="s">
        <v>1203</v>
      </c>
      <c r="AP496" s="387">
        <v>14</v>
      </c>
      <c r="AQ496" s="553">
        <v>2882</v>
      </c>
      <c r="AR496" s="372">
        <v>720</v>
      </c>
    </row>
    <row r="497" spans="32:44">
      <c r="AF497" s="586" t="s">
        <v>1113</v>
      </c>
      <c r="AG497" s="587">
        <v>0</v>
      </c>
      <c r="AI497" s="628" t="str">
        <f t="shared" si="8"/>
        <v>42944Ε2δ (Α)107Sα16</v>
      </c>
      <c r="AJ497" s="391">
        <v>42944</v>
      </c>
      <c r="AK497" s="384" t="s">
        <v>1411</v>
      </c>
      <c r="AL497" s="385">
        <v>107</v>
      </c>
      <c r="AM497" s="386" t="s">
        <v>196</v>
      </c>
      <c r="AN497" s="387" t="s">
        <v>892</v>
      </c>
      <c r="AO497" s="387" t="s">
        <v>1204</v>
      </c>
      <c r="AP497" s="387">
        <v>7</v>
      </c>
      <c r="AQ497" s="553">
        <v>2883</v>
      </c>
      <c r="AR497" s="372">
        <v>720</v>
      </c>
    </row>
    <row r="498" spans="32:44">
      <c r="AF498" s="586" t="s">
        <v>1080</v>
      </c>
      <c r="AG498" s="587">
        <v>0</v>
      </c>
      <c r="AI498" s="628" t="str">
        <f t="shared" si="8"/>
        <v>42944Ε2δ (Α)107Dα16</v>
      </c>
      <c r="AJ498" s="391">
        <v>42944</v>
      </c>
      <c r="AK498" s="384" t="s">
        <v>1411</v>
      </c>
      <c r="AL498" s="385">
        <v>107</v>
      </c>
      <c r="AM498" s="386" t="s">
        <v>196</v>
      </c>
      <c r="AN498" s="387" t="s">
        <v>893</v>
      </c>
      <c r="AO498" s="387" t="s">
        <v>1204</v>
      </c>
      <c r="AP498" s="387">
        <v>15</v>
      </c>
      <c r="AQ498" s="553">
        <v>2884</v>
      </c>
      <c r="AR498" s="372">
        <v>720</v>
      </c>
    </row>
    <row r="499" spans="32:44">
      <c r="AF499" s="586" t="s">
        <v>1079</v>
      </c>
      <c r="AG499" s="587">
        <v>0</v>
      </c>
      <c r="AI499" s="628" t="str">
        <f t="shared" si="8"/>
        <v>42944Ε2δ (Α)108Sκ12</v>
      </c>
      <c r="AJ499" s="391">
        <v>42944</v>
      </c>
      <c r="AK499" s="384" t="s">
        <v>1411</v>
      </c>
      <c r="AL499" s="385">
        <v>108</v>
      </c>
      <c r="AM499" s="386" t="s">
        <v>199</v>
      </c>
      <c r="AN499" s="387" t="s">
        <v>892</v>
      </c>
      <c r="AO499" s="387" t="s">
        <v>1206</v>
      </c>
      <c r="AP499" s="387">
        <v>9</v>
      </c>
      <c r="AQ499" s="553">
        <v>2885</v>
      </c>
      <c r="AR499" s="372">
        <v>720</v>
      </c>
    </row>
    <row r="500" spans="32:44">
      <c r="AF500" s="586" t="s">
        <v>1081</v>
      </c>
      <c r="AG500" s="587">
        <v>5</v>
      </c>
      <c r="AI500" s="628" t="str">
        <f t="shared" si="8"/>
        <v>42944Ε2δ (Α)108Dκ12</v>
      </c>
      <c r="AJ500" s="391">
        <v>42944</v>
      </c>
      <c r="AK500" s="384" t="s">
        <v>1411</v>
      </c>
      <c r="AL500" s="385">
        <v>108</v>
      </c>
      <c r="AM500" s="386" t="s">
        <v>199</v>
      </c>
      <c r="AN500" s="387" t="s">
        <v>893</v>
      </c>
      <c r="AO500" s="387" t="s">
        <v>1206</v>
      </c>
      <c r="AP500" s="387">
        <v>17</v>
      </c>
      <c r="AQ500" s="553">
        <v>2886</v>
      </c>
      <c r="AR500" s="372">
        <v>720</v>
      </c>
    </row>
    <row r="501" spans="32:44">
      <c r="AF501" s="586" t="s">
        <v>1082</v>
      </c>
      <c r="AG501" s="587">
        <v>3</v>
      </c>
      <c r="AI501" s="628" t="str">
        <f t="shared" si="8"/>
        <v>42944Ε2δ (Α)121Sκ14</v>
      </c>
      <c r="AJ501" s="391">
        <v>42944</v>
      </c>
      <c r="AK501" s="384" t="s">
        <v>1411</v>
      </c>
      <c r="AL501" s="385">
        <v>121</v>
      </c>
      <c r="AM501" s="386" t="s">
        <v>377</v>
      </c>
      <c r="AN501" s="387" t="s">
        <v>892</v>
      </c>
      <c r="AO501" s="387" t="s">
        <v>1207</v>
      </c>
      <c r="AP501" s="387">
        <v>10</v>
      </c>
      <c r="AQ501" s="553">
        <v>2887</v>
      </c>
      <c r="AR501" s="372">
        <v>720</v>
      </c>
    </row>
    <row r="502" spans="32:44">
      <c r="AF502" s="586" t="s">
        <v>1083</v>
      </c>
      <c r="AG502" s="587">
        <v>1.5</v>
      </c>
      <c r="AI502" s="628" t="str">
        <f t="shared" si="8"/>
        <v>42944Ε2δ (Α)121Dκ14</v>
      </c>
      <c r="AJ502" s="391">
        <v>42944</v>
      </c>
      <c r="AK502" s="384" t="s">
        <v>1411</v>
      </c>
      <c r="AL502" s="385">
        <v>121</v>
      </c>
      <c r="AM502" s="386" t="s">
        <v>377</v>
      </c>
      <c r="AN502" s="387" t="s">
        <v>893</v>
      </c>
      <c r="AO502" s="387" t="s">
        <v>1207</v>
      </c>
      <c r="AP502" s="387">
        <v>18</v>
      </c>
      <c r="AQ502" s="553">
        <v>2888</v>
      </c>
      <c r="AR502" s="372">
        <v>720</v>
      </c>
    </row>
    <row r="503" spans="32:44">
      <c r="AF503" s="586" t="s">
        <v>1084</v>
      </c>
      <c r="AG503" s="587">
        <v>1</v>
      </c>
      <c r="AI503" s="628" t="str">
        <f t="shared" si="8"/>
        <v>42944Ε2δ (Α)107Sκ16</v>
      </c>
      <c r="AJ503" s="391">
        <v>42944</v>
      </c>
      <c r="AK503" s="384" t="s">
        <v>1411</v>
      </c>
      <c r="AL503" s="385">
        <v>107</v>
      </c>
      <c r="AM503" s="386" t="s">
        <v>196</v>
      </c>
      <c r="AN503" s="387" t="s">
        <v>892</v>
      </c>
      <c r="AO503" s="387" t="s">
        <v>1208</v>
      </c>
      <c r="AP503" s="387">
        <v>11</v>
      </c>
      <c r="AQ503" s="553">
        <v>2889</v>
      </c>
      <c r="AR503" s="372">
        <v>720</v>
      </c>
    </row>
    <row r="504" spans="32:44">
      <c r="AF504" s="586" t="s">
        <v>1085</v>
      </c>
      <c r="AG504" s="587">
        <v>0.75</v>
      </c>
      <c r="AI504" s="628" t="str">
        <f t="shared" si="8"/>
        <v>42944Ε2δ (Α)107Dκ16</v>
      </c>
      <c r="AJ504" s="391">
        <v>42944</v>
      </c>
      <c r="AK504" s="384" t="s">
        <v>1411</v>
      </c>
      <c r="AL504" s="385">
        <v>107</v>
      </c>
      <c r="AM504" s="386" t="s">
        <v>196</v>
      </c>
      <c r="AN504" s="387" t="s">
        <v>893</v>
      </c>
      <c r="AO504" s="387" t="s">
        <v>1208</v>
      </c>
      <c r="AP504" s="387">
        <v>19</v>
      </c>
      <c r="AQ504" s="553">
        <v>2890</v>
      </c>
      <c r="AR504" s="372">
        <v>720</v>
      </c>
    </row>
    <row r="505" spans="32:44">
      <c r="AF505" s="586" t="s">
        <v>1086</v>
      </c>
      <c r="AG505" s="587">
        <v>0</v>
      </c>
      <c r="AI505" s="628" t="str">
        <f t="shared" si="8"/>
        <v>42944Ε2δ (Ζ)309Sα12</v>
      </c>
      <c r="AJ505" s="391">
        <v>42944</v>
      </c>
      <c r="AK505" s="384" t="s">
        <v>1412</v>
      </c>
      <c r="AL505" s="385">
        <v>309</v>
      </c>
      <c r="AM505" s="386" t="s">
        <v>343</v>
      </c>
      <c r="AN505" s="387" t="s">
        <v>892</v>
      </c>
      <c r="AO505" s="387" t="s">
        <v>1202</v>
      </c>
      <c r="AP505" s="387">
        <v>5</v>
      </c>
      <c r="AQ505" s="553">
        <v>2891</v>
      </c>
      <c r="AR505" s="372">
        <v>721</v>
      </c>
    </row>
    <row r="506" spans="32:44">
      <c r="AF506" s="586" t="s">
        <v>1087</v>
      </c>
      <c r="AG506" s="587">
        <v>0</v>
      </c>
      <c r="AI506" s="628" t="str">
        <f t="shared" si="8"/>
        <v>42944Ε2δ (Ζ)309Dα12</v>
      </c>
      <c r="AJ506" s="391">
        <v>42944</v>
      </c>
      <c r="AK506" s="384" t="s">
        <v>1412</v>
      </c>
      <c r="AL506" s="385">
        <v>309</v>
      </c>
      <c r="AM506" s="386" t="s">
        <v>343</v>
      </c>
      <c r="AN506" s="387" t="s">
        <v>893</v>
      </c>
      <c r="AO506" s="387" t="s">
        <v>1202</v>
      </c>
      <c r="AP506" s="387">
        <v>13</v>
      </c>
      <c r="AQ506" s="553">
        <v>2892</v>
      </c>
      <c r="AR506" s="372">
        <v>721</v>
      </c>
    </row>
    <row r="507" spans="32:44">
      <c r="AF507" s="586" t="s">
        <v>1114</v>
      </c>
      <c r="AG507" s="587">
        <v>0</v>
      </c>
      <c r="AI507" s="628" t="str">
        <f t="shared" si="8"/>
        <v>42944Ε2δ (Ζ)310Sα14</v>
      </c>
      <c r="AJ507" s="391">
        <v>42944</v>
      </c>
      <c r="AK507" s="384" t="s">
        <v>1412</v>
      </c>
      <c r="AL507" s="385">
        <v>310</v>
      </c>
      <c r="AM507" s="386" t="s">
        <v>355</v>
      </c>
      <c r="AN507" s="387" t="s">
        <v>892</v>
      </c>
      <c r="AO507" s="387" t="s">
        <v>1203</v>
      </c>
      <c r="AP507" s="387">
        <v>6</v>
      </c>
      <c r="AQ507" s="553">
        <v>2893</v>
      </c>
      <c r="AR507" s="372">
        <v>721</v>
      </c>
    </row>
    <row r="508" spans="32:44">
      <c r="AF508" s="586" t="s">
        <v>1089</v>
      </c>
      <c r="AG508" s="587">
        <v>0</v>
      </c>
      <c r="AI508" s="628" t="str">
        <f t="shared" si="8"/>
        <v>42944Ε2δ (Ζ)310Dα14</v>
      </c>
      <c r="AJ508" s="391">
        <v>42944</v>
      </c>
      <c r="AK508" s="384" t="s">
        <v>1412</v>
      </c>
      <c r="AL508" s="385">
        <v>310</v>
      </c>
      <c r="AM508" s="386" t="s">
        <v>355</v>
      </c>
      <c r="AN508" s="387" t="s">
        <v>893</v>
      </c>
      <c r="AO508" s="387" t="s">
        <v>1203</v>
      </c>
      <c r="AP508" s="387">
        <v>14</v>
      </c>
      <c r="AQ508" s="553">
        <v>2894</v>
      </c>
      <c r="AR508" s="372">
        <v>721</v>
      </c>
    </row>
    <row r="509" spans="32:44">
      <c r="AF509" s="586" t="s">
        <v>1088</v>
      </c>
      <c r="AG509" s="587">
        <v>0</v>
      </c>
      <c r="AI509" s="628" t="str">
        <f t="shared" si="8"/>
        <v>42944Ε2δ (Ζ)309Sα16</v>
      </c>
      <c r="AJ509" s="391">
        <v>42944</v>
      </c>
      <c r="AK509" s="384" t="s">
        <v>1412</v>
      </c>
      <c r="AL509" s="385">
        <v>309</v>
      </c>
      <c r="AM509" s="386" t="s">
        <v>343</v>
      </c>
      <c r="AN509" s="387" t="s">
        <v>892</v>
      </c>
      <c r="AO509" s="387" t="s">
        <v>1204</v>
      </c>
      <c r="AP509" s="387">
        <v>7</v>
      </c>
      <c r="AQ509" s="553">
        <v>2895</v>
      </c>
      <c r="AR509" s="372">
        <v>721</v>
      </c>
    </row>
    <row r="510" spans="32:44">
      <c r="AF510" s="586" t="s">
        <v>1090</v>
      </c>
      <c r="AG510" s="587">
        <v>0</v>
      </c>
      <c r="AI510" s="628" t="str">
        <f t="shared" si="8"/>
        <v>42944Ε2δ (Ζ)309Sκ12</v>
      </c>
      <c r="AJ510" s="391">
        <v>42944</v>
      </c>
      <c r="AK510" s="384" t="s">
        <v>1412</v>
      </c>
      <c r="AL510" s="385">
        <v>309</v>
      </c>
      <c r="AM510" s="386" t="s">
        <v>343</v>
      </c>
      <c r="AN510" s="387" t="s">
        <v>892</v>
      </c>
      <c r="AO510" s="387" t="s">
        <v>1206</v>
      </c>
      <c r="AP510" s="387">
        <v>9</v>
      </c>
      <c r="AQ510" s="553">
        <v>2896</v>
      </c>
      <c r="AR510" s="372">
        <v>721</v>
      </c>
    </row>
    <row r="511" spans="32:44">
      <c r="AF511" s="586" t="s">
        <v>1091</v>
      </c>
      <c r="AG511" s="587">
        <v>0</v>
      </c>
      <c r="AI511" s="628" t="str">
        <f t="shared" si="8"/>
        <v>42944Ε2δ (Ζ)309Dκ12</v>
      </c>
      <c r="AJ511" s="391">
        <v>42944</v>
      </c>
      <c r="AK511" s="384" t="s">
        <v>1412</v>
      </c>
      <c r="AL511" s="385">
        <v>309</v>
      </c>
      <c r="AM511" s="386" t="s">
        <v>343</v>
      </c>
      <c r="AN511" s="387" t="s">
        <v>893</v>
      </c>
      <c r="AO511" s="387" t="s">
        <v>1206</v>
      </c>
      <c r="AP511" s="387">
        <v>17</v>
      </c>
      <c r="AQ511" s="553">
        <v>2897</v>
      </c>
      <c r="AR511" s="372">
        <v>721</v>
      </c>
    </row>
    <row r="512" spans="32:44" ht="12.75">
      <c r="AF512" s="572"/>
      <c r="AG512" s="572"/>
      <c r="AI512" s="628" t="str">
        <f t="shared" si="8"/>
        <v>42944Ε2δ (Ζ)298Sκ14</v>
      </c>
      <c r="AJ512" s="391">
        <v>42944</v>
      </c>
      <c r="AK512" s="384" t="s">
        <v>1412</v>
      </c>
      <c r="AL512" s="385">
        <v>298</v>
      </c>
      <c r="AM512" s="386" t="s">
        <v>150</v>
      </c>
      <c r="AN512" s="387" t="s">
        <v>892</v>
      </c>
      <c r="AO512" s="387" t="s">
        <v>1207</v>
      </c>
      <c r="AP512" s="387">
        <v>10</v>
      </c>
      <c r="AQ512" s="553">
        <v>2898</v>
      </c>
      <c r="AR512" s="372">
        <v>721</v>
      </c>
    </row>
    <row r="513" spans="35:44">
      <c r="AI513" s="628" t="str">
        <f t="shared" si="8"/>
        <v>42944Ε2δ (Ζ)298Dκ14</v>
      </c>
      <c r="AJ513" s="391">
        <v>42944</v>
      </c>
      <c r="AK513" s="384" t="s">
        <v>1412</v>
      </c>
      <c r="AL513" s="385">
        <v>298</v>
      </c>
      <c r="AM513" s="386" t="s">
        <v>150</v>
      </c>
      <c r="AN513" s="387" t="s">
        <v>893</v>
      </c>
      <c r="AO513" s="387" t="s">
        <v>1207</v>
      </c>
      <c r="AP513" s="387">
        <v>18</v>
      </c>
      <c r="AQ513" s="553">
        <v>2899</v>
      </c>
      <c r="AR513" s="372">
        <v>721</v>
      </c>
    </row>
    <row r="514" spans="35:44">
      <c r="AI514" s="628" t="str">
        <f t="shared" si="8"/>
        <v>42944Ε2δ (Ζ)298Sκ16</v>
      </c>
      <c r="AJ514" s="391">
        <v>42944</v>
      </c>
      <c r="AK514" s="384" t="s">
        <v>1412</v>
      </c>
      <c r="AL514" s="385">
        <v>298</v>
      </c>
      <c r="AM514" s="386" t="s">
        <v>150</v>
      </c>
      <c r="AN514" s="387" t="s">
        <v>892</v>
      </c>
      <c r="AO514" s="387" t="s">
        <v>1208</v>
      </c>
      <c r="AP514" s="387">
        <v>11</v>
      </c>
      <c r="AQ514" s="553">
        <v>2900</v>
      </c>
      <c r="AR514" s="372">
        <v>721</v>
      </c>
    </row>
    <row r="515" spans="35:44">
      <c r="AI515" s="628" t="str">
        <f t="shared" ref="AI515:AI578" si="9">AJ515&amp;AK515&amp;AL515&amp;AN515&amp;AO515</f>
        <v>42944Ε2δ (Ζ)298Dκ16</v>
      </c>
      <c r="AJ515" s="391">
        <v>42944</v>
      </c>
      <c r="AK515" s="384" t="s">
        <v>1412</v>
      </c>
      <c r="AL515" s="385">
        <v>298</v>
      </c>
      <c r="AM515" s="386" t="s">
        <v>150</v>
      </c>
      <c r="AN515" s="387" t="s">
        <v>893</v>
      </c>
      <c r="AO515" s="387" t="s">
        <v>1208</v>
      </c>
      <c r="AP515" s="387">
        <v>19</v>
      </c>
      <c r="AQ515" s="553">
        <v>2901</v>
      </c>
      <c r="AR515" s="372">
        <v>721</v>
      </c>
    </row>
    <row r="516" spans="35:44">
      <c r="AI516" s="628" t="str">
        <f t="shared" si="9"/>
        <v>42944Ε2δ (ΣΤ)261Sα12</v>
      </c>
      <c r="AJ516" s="391">
        <v>42944</v>
      </c>
      <c r="AK516" s="384" t="s">
        <v>1413</v>
      </c>
      <c r="AL516" s="385">
        <v>261</v>
      </c>
      <c r="AM516" s="386" t="s">
        <v>140</v>
      </c>
      <c r="AN516" s="387" t="s">
        <v>892</v>
      </c>
      <c r="AO516" s="387" t="s">
        <v>1202</v>
      </c>
      <c r="AP516" s="387">
        <v>5</v>
      </c>
      <c r="AQ516" s="553">
        <v>2902</v>
      </c>
      <c r="AR516" s="372">
        <v>722</v>
      </c>
    </row>
    <row r="517" spans="35:44">
      <c r="AI517" s="628" t="str">
        <f t="shared" si="9"/>
        <v>42944Ε2δ (ΣΤ)261Dα12</v>
      </c>
      <c r="AJ517" s="391">
        <v>42944</v>
      </c>
      <c r="AK517" s="384" t="s">
        <v>1413</v>
      </c>
      <c r="AL517" s="385">
        <v>261</v>
      </c>
      <c r="AM517" s="386" t="s">
        <v>140</v>
      </c>
      <c r="AN517" s="387" t="s">
        <v>893</v>
      </c>
      <c r="AO517" s="387" t="s">
        <v>1202</v>
      </c>
      <c r="AP517" s="387">
        <v>13</v>
      </c>
      <c r="AQ517" s="553">
        <v>2903</v>
      </c>
      <c r="AR517" s="372">
        <v>722</v>
      </c>
    </row>
    <row r="518" spans="35:44">
      <c r="AI518" s="628" t="str">
        <f t="shared" si="9"/>
        <v>42944Ε2δ (ΣΤ)261Sα14</v>
      </c>
      <c r="AJ518" s="391">
        <v>42944</v>
      </c>
      <c r="AK518" s="384" t="s">
        <v>1413</v>
      </c>
      <c r="AL518" s="385">
        <v>261</v>
      </c>
      <c r="AM518" s="386" t="s">
        <v>140</v>
      </c>
      <c r="AN518" s="387" t="s">
        <v>892</v>
      </c>
      <c r="AO518" s="387" t="s">
        <v>1203</v>
      </c>
      <c r="AP518" s="387">
        <v>6</v>
      </c>
      <c r="AQ518" s="553">
        <v>2904</v>
      </c>
      <c r="AR518" s="372">
        <v>722</v>
      </c>
    </row>
    <row r="519" spans="35:44">
      <c r="AI519" s="628" t="str">
        <f t="shared" si="9"/>
        <v>42944Ε2δ (ΣΤ)261Dα14</v>
      </c>
      <c r="AJ519" s="391">
        <v>42944</v>
      </c>
      <c r="AK519" s="384" t="s">
        <v>1413</v>
      </c>
      <c r="AL519" s="385">
        <v>261</v>
      </c>
      <c r="AM519" s="386" t="s">
        <v>140</v>
      </c>
      <c r="AN519" s="387" t="s">
        <v>893</v>
      </c>
      <c r="AO519" s="387" t="s">
        <v>1203</v>
      </c>
      <c r="AP519" s="387">
        <v>14</v>
      </c>
      <c r="AQ519" s="553">
        <v>2905</v>
      </c>
      <c r="AR519" s="372">
        <v>722</v>
      </c>
    </row>
    <row r="520" spans="35:44">
      <c r="AI520" s="628" t="str">
        <f t="shared" si="9"/>
        <v>42944Ε2δ (ΣΤ)261Sα16</v>
      </c>
      <c r="AJ520" s="391">
        <v>42944</v>
      </c>
      <c r="AK520" s="384" t="s">
        <v>1413</v>
      </c>
      <c r="AL520" s="385">
        <v>261</v>
      </c>
      <c r="AM520" s="386" t="s">
        <v>140</v>
      </c>
      <c r="AN520" s="387" t="s">
        <v>892</v>
      </c>
      <c r="AO520" s="387" t="s">
        <v>1204</v>
      </c>
      <c r="AP520" s="387">
        <v>7</v>
      </c>
      <c r="AQ520" s="553">
        <v>2906</v>
      </c>
      <c r="AR520" s="372">
        <v>722</v>
      </c>
    </row>
    <row r="521" spans="35:44">
      <c r="AI521" s="628" t="str">
        <f t="shared" si="9"/>
        <v>42944Ε2δ (ΣΤ)261Dα16</v>
      </c>
      <c r="AJ521" s="391">
        <v>42944</v>
      </c>
      <c r="AK521" s="384" t="s">
        <v>1413</v>
      </c>
      <c r="AL521" s="385">
        <v>261</v>
      </c>
      <c r="AM521" s="386" t="s">
        <v>140</v>
      </c>
      <c r="AN521" s="387" t="s">
        <v>893</v>
      </c>
      <c r="AO521" s="387" t="s">
        <v>1204</v>
      </c>
      <c r="AP521" s="387">
        <v>15</v>
      </c>
      <c r="AQ521" s="553">
        <v>2907</v>
      </c>
      <c r="AR521" s="372">
        <v>722</v>
      </c>
    </row>
    <row r="522" spans="35:44">
      <c r="AI522" s="628" t="str">
        <f t="shared" si="9"/>
        <v>42944Ε2δ (ΣΤ)261Sκ12</v>
      </c>
      <c r="AJ522" s="391">
        <v>42944</v>
      </c>
      <c r="AK522" s="384" t="s">
        <v>1413</v>
      </c>
      <c r="AL522" s="385">
        <v>261</v>
      </c>
      <c r="AM522" s="386" t="s">
        <v>140</v>
      </c>
      <c r="AN522" s="387" t="s">
        <v>892</v>
      </c>
      <c r="AO522" s="387" t="s">
        <v>1206</v>
      </c>
      <c r="AP522" s="387">
        <v>9</v>
      </c>
      <c r="AQ522" s="553">
        <v>2908</v>
      </c>
      <c r="AR522" s="372">
        <v>722</v>
      </c>
    </row>
    <row r="523" spans="35:44">
      <c r="AI523" s="628" t="str">
        <f t="shared" si="9"/>
        <v>42944Ε2δ (ΣΤ)261Dκ12</v>
      </c>
      <c r="AJ523" s="391">
        <v>42944</v>
      </c>
      <c r="AK523" s="384" t="s">
        <v>1413</v>
      </c>
      <c r="AL523" s="385">
        <v>261</v>
      </c>
      <c r="AM523" s="386" t="s">
        <v>140</v>
      </c>
      <c r="AN523" s="387" t="s">
        <v>893</v>
      </c>
      <c r="AO523" s="387" t="s">
        <v>1206</v>
      </c>
      <c r="AP523" s="387">
        <v>17</v>
      </c>
      <c r="AQ523" s="553">
        <v>2909</v>
      </c>
      <c r="AR523" s="372">
        <v>722</v>
      </c>
    </row>
    <row r="524" spans="35:44">
      <c r="AI524" s="628" t="str">
        <f t="shared" si="9"/>
        <v>42944Ε2δ (ΣΤ)261Sκ14</v>
      </c>
      <c r="AJ524" s="391">
        <v>42944</v>
      </c>
      <c r="AK524" s="384" t="s">
        <v>1413</v>
      </c>
      <c r="AL524" s="385">
        <v>261</v>
      </c>
      <c r="AM524" s="386" t="s">
        <v>140</v>
      </c>
      <c r="AN524" s="387" t="s">
        <v>892</v>
      </c>
      <c r="AO524" s="387" t="s">
        <v>1207</v>
      </c>
      <c r="AP524" s="387">
        <v>10</v>
      </c>
      <c r="AQ524" s="553">
        <v>2910</v>
      </c>
      <c r="AR524" s="372">
        <v>722</v>
      </c>
    </row>
    <row r="525" spans="35:44">
      <c r="AI525" s="628" t="str">
        <f t="shared" si="9"/>
        <v>42944Ε2δ (ΣΤ)261Dκ14</v>
      </c>
      <c r="AJ525" s="391">
        <v>42944</v>
      </c>
      <c r="AK525" s="384" t="s">
        <v>1413</v>
      </c>
      <c r="AL525" s="385">
        <v>261</v>
      </c>
      <c r="AM525" s="386" t="s">
        <v>140</v>
      </c>
      <c r="AN525" s="387" t="s">
        <v>893</v>
      </c>
      <c r="AO525" s="387" t="s">
        <v>1207</v>
      </c>
      <c r="AP525" s="387">
        <v>18</v>
      </c>
      <c r="AQ525" s="553">
        <v>2911</v>
      </c>
      <c r="AR525" s="372">
        <v>722</v>
      </c>
    </row>
    <row r="526" spans="35:44">
      <c r="AI526" s="628" t="str">
        <f t="shared" si="9"/>
        <v>42944Ε2δ (ΣΤ)261Sκ16</v>
      </c>
      <c r="AJ526" s="391">
        <v>42944</v>
      </c>
      <c r="AK526" s="384" t="s">
        <v>1413</v>
      </c>
      <c r="AL526" s="385">
        <v>261</v>
      </c>
      <c r="AM526" s="386" t="s">
        <v>140</v>
      </c>
      <c r="AN526" s="387" t="s">
        <v>892</v>
      </c>
      <c r="AO526" s="387" t="s">
        <v>1208</v>
      </c>
      <c r="AP526" s="387">
        <v>11</v>
      </c>
      <c r="AQ526" s="553">
        <v>2912</v>
      </c>
      <c r="AR526" s="372">
        <v>722</v>
      </c>
    </row>
    <row r="527" spans="35:44">
      <c r="AI527" s="628" t="str">
        <f t="shared" si="9"/>
        <v>42944Ε2δ (ΣΤ)261Dκ16</v>
      </c>
      <c r="AJ527" s="391">
        <v>42944</v>
      </c>
      <c r="AK527" s="384" t="s">
        <v>1413</v>
      </c>
      <c r="AL527" s="385">
        <v>261</v>
      </c>
      <c r="AM527" s="386" t="s">
        <v>140</v>
      </c>
      <c r="AN527" s="387" t="s">
        <v>893</v>
      </c>
      <c r="AO527" s="387" t="s">
        <v>1208</v>
      </c>
      <c r="AP527" s="387">
        <v>19</v>
      </c>
      <c r="AQ527" s="553">
        <v>2913</v>
      </c>
      <c r="AR527" s="372">
        <v>722</v>
      </c>
    </row>
    <row r="528" spans="35:44">
      <c r="AI528" s="628" t="str">
        <f t="shared" si="9"/>
        <v>42947TE (40 LBS MULLER)15Sκ16</v>
      </c>
      <c r="AJ528" s="391">
        <v>42947</v>
      </c>
      <c r="AK528" s="384" t="s">
        <v>1414</v>
      </c>
      <c r="AL528" s="385">
        <v>15</v>
      </c>
      <c r="AM528" s="386" t="s">
        <v>1280</v>
      </c>
      <c r="AN528" s="387" t="s">
        <v>892</v>
      </c>
      <c r="AO528" s="387" t="s">
        <v>1208</v>
      </c>
      <c r="AP528" s="387">
        <v>11</v>
      </c>
      <c r="AQ528" s="553">
        <v>2914</v>
      </c>
      <c r="AR528" s="372">
        <v>723</v>
      </c>
    </row>
    <row r="529" spans="35:44">
      <c r="AI529" s="628" t="str">
        <f t="shared" si="9"/>
        <v>42947TE (CRNA REKA)15Sα16</v>
      </c>
      <c r="AJ529" s="391">
        <v>42947</v>
      </c>
      <c r="AK529" s="384" t="s">
        <v>1415</v>
      </c>
      <c r="AL529" s="385">
        <v>15</v>
      </c>
      <c r="AM529" s="386" t="s">
        <v>1280</v>
      </c>
      <c r="AN529" s="387" t="s">
        <v>892</v>
      </c>
      <c r="AO529" s="387" t="s">
        <v>1204</v>
      </c>
      <c r="AP529" s="387">
        <v>7</v>
      </c>
      <c r="AQ529" s="553">
        <v>2915</v>
      </c>
      <c r="AR529" s="372">
        <v>724</v>
      </c>
    </row>
    <row r="530" spans="35:44">
      <c r="AI530" s="628" t="str">
        <f t="shared" si="9"/>
        <v>42947TE (CRNA REKA)15Sκ16</v>
      </c>
      <c r="AJ530" s="391">
        <v>42947</v>
      </c>
      <c r="AK530" s="384" t="s">
        <v>1415</v>
      </c>
      <c r="AL530" s="385">
        <v>15</v>
      </c>
      <c r="AM530" s="386" t="s">
        <v>1280</v>
      </c>
      <c r="AN530" s="387" t="s">
        <v>892</v>
      </c>
      <c r="AO530" s="387" t="s">
        <v>1208</v>
      </c>
      <c r="AP530" s="387">
        <v>11</v>
      </c>
      <c r="AQ530" s="553">
        <v>2916</v>
      </c>
      <c r="AR530" s="372">
        <v>724</v>
      </c>
    </row>
    <row r="531" spans="35:44">
      <c r="AI531" s="628" t="str">
        <f t="shared" si="9"/>
        <v>42947TE (CRNA REKA)15Dκ16</v>
      </c>
      <c r="AJ531" s="391">
        <v>42947</v>
      </c>
      <c r="AK531" s="384" t="s">
        <v>1415</v>
      </c>
      <c r="AL531" s="385">
        <v>15</v>
      </c>
      <c r="AM531" s="386" t="s">
        <v>1280</v>
      </c>
      <c r="AN531" s="387" t="s">
        <v>893</v>
      </c>
      <c r="AO531" s="387" t="s">
        <v>1208</v>
      </c>
      <c r="AP531" s="387">
        <v>19</v>
      </c>
      <c r="AQ531" s="553">
        <v>2917</v>
      </c>
      <c r="AR531" s="372">
        <v>724</v>
      </c>
    </row>
    <row r="532" spans="35:44">
      <c r="AI532" s="628" t="str">
        <f t="shared" si="9"/>
        <v>42979Ε1γ (Ε)250Sα18</v>
      </c>
      <c r="AJ532" s="391">
        <v>42979</v>
      </c>
      <c r="AK532" s="384" t="s">
        <v>1416</v>
      </c>
      <c r="AL532" s="385">
        <v>250</v>
      </c>
      <c r="AM532" s="386" t="s">
        <v>352</v>
      </c>
      <c r="AN532" s="387" t="s">
        <v>892</v>
      </c>
      <c r="AO532" s="387" t="s">
        <v>1205</v>
      </c>
      <c r="AP532" s="387">
        <v>8</v>
      </c>
      <c r="AQ532" s="553">
        <v>2918</v>
      </c>
      <c r="AR532" s="372">
        <v>725</v>
      </c>
    </row>
    <row r="533" spans="35:44">
      <c r="AI533" s="628" t="str">
        <f t="shared" si="9"/>
        <v>42979Ε1γ (Ε)250Sκ18</v>
      </c>
      <c r="AJ533" s="391">
        <v>42979</v>
      </c>
      <c r="AK533" s="384" t="s">
        <v>1416</v>
      </c>
      <c r="AL533" s="385">
        <v>250</v>
      </c>
      <c r="AM533" s="386" t="s">
        <v>352</v>
      </c>
      <c r="AN533" s="387" t="s">
        <v>892</v>
      </c>
      <c r="AO533" s="387" t="s">
        <v>1209</v>
      </c>
      <c r="AP533" s="387">
        <v>12</v>
      </c>
      <c r="AQ533" s="553">
        <v>2919</v>
      </c>
      <c r="AR533" s="372">
        <v>725</v>
      </c>
    </row>
    <row r="534" spans="35:44">
      <c r="AI534" s="628" t="str">
        <f t="shared" si="9"/>
        <v>42979Ε1γ (Ε)250Dα18</v>
      </c>
      <c r="AJ534" s="391">
        <v>42979</v>
      </c>
      <c r="AK534" s="384" t="s">
        <v>1416</v>
      </c>
      <c r="AL534" s="385">
        <v>250</v>
      </c>
      <c r="AM534" s="386" t="s">
        <v>352</v>
      </c>
      <c r="AN534" s="387" t="s">
        <v>893</v>
      </c>
      <c r="AO534" s="387" t="s">
        <v>1205</v>
      </c>
      <c r="AP534" s="387">
        <v>16</v>
      </c>
      <c r="AQ534" s="553">
        <v>2920</v>
      </c>
      <c r="AR534" s="372">
        <v>725</v>
      </c>
    </row>
    <row r="535" spans="35:44">
      <c r="AI535" s="628" t="str">
        <f t="shared" si="9"/>
        <v>42979Ε1γ (Ε)250Dκ18</v>
      </c>
      <c r="AJ535" s="391">
        <v>42979</v>
      </c>
      <c r="AK535" s="384" t="s">
        <v>1416</v>
      </c>
      <c r="AL535" s="385">
        <v>250</v>
      </c>
      <c r="AM535" s="386" t="s">
        <v>352</v>
      </c>
      <c r="AN535" s="387" t="s">
        <v>893</v>
      </c>
      <c r="AO535" s="387" t="s">
        <v>1209</v>
      </c>
      <c r="AP535" s="387">
        <v>20</v>
      </c>
      <c r="AQ535" s="553">
        <v>2921</v>
      </c>
      <c r="AR535" s="372">
        <v>725</v>
      </c>
    </row>
    <row r="536" spans="35:44">
      <c r="AI536" s="628" t="str">
        <f t="shared" si="9"/>
        <v>42979Ε1δ (Ε)245Sα12</v>
      </c>
      <c r="AJ536" s="391">
        <v>42979</v>
      </c>
      <c r="AK536" s="384" t="s">
        <v>1417</v>
      </c>
      <c r="AL536" s="385">
        <v>245</v>
      </c>
      <c r="AM536" s="386" t="s">
        <v>324</v>
      </c>
      <c r="AN536" s="387" t="s">
        <v>892</v>
      </c>
      <c r="AO536" s="387" t="s">
        <v>1202</v>
      </c>
      <c r="AP536" s="387">
        <v>5</v>
      </c>
      <c r="AQ536" s="553">
        <v>2922</v>
      </c>
      <c r="AR536" s="372">
        <v>726</v>
      </c>
    </row>
    <row r="537" spans="35:44">
      <c r="AI537" s="628" t="str">
        <f t="shared" si="9"/>
        <v>42979Ε1δ (Ε)226Sα14</v>
      </c>
      <c r="AJ537" s="391">
        <v>42979</v>
      </c>
      <c r="AK537" s="384" t="s">
        <v>1417</v>
      </c>
      <c r="AL537" s="385">
        <v>226</v>
      </c>
      <c r="AM537" s="386" t="s">
        <v>226</v>
      </c>
      <c r="AN537" s="387" t="s">
        <v>892</v>
      </c>
      <c r="AO537" s="387" t="s">
        <v>1203</v>
      </c>
      <c r="AP537" s="387">
        <v>6</v>
      </c>
      <c r="AQ537" s="553">
        <v>2923</v>
      </c>
      <c r="AR537" s="372">
        <v>726</v>
      </c>
    </row>
    <row r="538" spans="35:44">
      <c r="AI538" s="628" t="str">
        <f t="shared" si="9"/>
        <v>42979Ε1δ (Ε)226Sα16</v>
      </c>
      <c r="AJ538" s="391">
        <v>42979</v>
      </c>
      <c r="AK538" s="384" t="s">
        <v>1417</v>
      </c>
      <c r="AL538" s="385">
        <v>226</v>
      </c>
      <c r="AM538" s="386" t="s">
        <v>226</v>
      </c>
      <c r="AN538" s="387" t="s">
        <v>892</v>
      </c>
      <c r="AO538" s="387" t="s">
        <v>1204</v>
      </c>
      <c r="AP538" s="387">
        <v>7</v>
      </c>
      <c r="AQ538" s="553">
        <v>2924</v>
      </c>
      <c r="AR538" s="372">
        <v>726</v>
      </c>
    </row>
    <row r="539" spans="35:44">
      <c r="AI539" s="628" t="str">
        <f t="shared" si="9"/>
        <v>42979Ε1δ (Ε)245Sκ12</v>
      </c>
      <c r="AJ539" s="391">
        <v>42979</v>
      </c>
      <c r="AK539" s="384" t="s">
        <v>1417</v>
      </c>
      <c r="AL539" s="385">
        <v>245</v>
      </c>
      <c r="AM539" s="386" t="s">
        <v>324</v>
      </c>
      <c r="AN539" s="387" t="s">
        <v>892</v>
      </c>
      <c r="AO539" s="387" t="s">
        <v>1206</v>
      </c>
      <c r="AP539" s="387">
        <v>9</v>
      </c>
      <c r="AQ539" s="553">
        <v>2925</v>
      </c>
      <c r="AR539" s="372">
        <v>726</v>
      </c>
    </row>
    <row r="540" spans="35:44">
      <c r="AI540" s="628" t="str">
        <f t="shared" si="9"/>
        <v>42979Ε1δ (Ε)250Sκ14</v>
      </c>
      <c r="AJ540" s="391">
        <v>42979</v>
      </c>
      <c r="AK540" s="384" t="s">
        <v>1417</v>
      </c>
      <c r="AL540" s="385">
        <v>250</v>
      </c>
      <c r="AM540" s="386" t="s">
        <v>352</v>
      </c>
      <c r="AN540" s="387" t="s">
        <v>892</v>
      </c>
      <c r="AO540" s="387" t="s">
        <v>1207</v>
      </c>
      <c r="AP540" s="387">
        <v>10</v>
      </c>
      <c r="AQ540" s="553">
        <v>2926</v>
      </c>
      <c r="AR540" s="372">
        <v>726</v>
      </c>
    </row>
    <row r="541" spans="35:44">
      <c r="AI541" s="628" t="str">
        <f t="shared" si="9"/>
        <v>42979Ε1δ (Ε)245Sκ16</v>
      </c>
      <c r="AJ541" s="391">
        <v>42979</v>
      </c>
      <c r="AK541" s="384" t="s">
        <v>1417</v>
      </c>
      <c r="AL541" s="385">
        <v>245</v>
      </c>
      <c r="AM541" s="386" t="s">
        <v>324</v>
      </c>
      <c r="AN541" s="387" t="s">
        <v>892</v>
      </c>
      <c r="AO541" s="387" t="s">
        <v>1208</v>
      </c>
      <c r="AP541" s="387">
        <v>11</v>
      </c>
      <c r="AQ541" s="553">
        <v>2927</v>
      </c>
      <c r="AR541" s="372">
        <v>726</v>
      </c>
    </row>
    <row r="542" spans="35:44">
      <c r="AI542" s="628" t="str">
        <f t="shared" si="9"/>
        <v>42979Ε1δ (Ε)245Dα12</v>
      </c>
      <c r="AJ542" s="391">
        <v>42979</v>
      </c>
      <c r="AK542" s="384" t="s">
        <v>1417</v>
      </c>
      <c r="AL542" s="385">
        <v>245</v>
      </c>
      <c r="AM542" s="386" t="s">
        <v>324</v>
      </c>
      <c r="AN542" s="387" t="s">
        <v>893</v>
      </c>
      <c r="AO542" s="387" t="s">
        <v>1202</v>
      </c>
      <c r="AP542" s="387">
        <v>13</v>
      </c>
      <c r="AQ542" s="553">
        <v>2928</v>
      </c>
      <c r="AR542" s="372">
        <v>726</v>
      </c>
    </row>
    <row r="543" spans="35:44">
      <c r="AI543" s="628" t="str">
        <f t="shared" si="9"/>
        <v>42979Ε1δ (Ε)226Dα14</v>
      </c>
      <c r="AJ543" s="391">
        <v>42979</v>
      </c>
      <c r="AK543" s="384" t="s">
        <v>1417</v>
      </c>
      <c r="AL543" s="385">
        <v>226</v>
      </c>
      <c r="AM543" s="386" t="s">
        <v>226</v>
      </c>
      <c r="AN543" s="387" t="s">
        <v>893</v>
      </c>
      <c r="AO543" s="387" t="s">
        <v>1203</v>
      </c>
      <c r="AP543" s="387">
        <v>14</v>
      </c>
      <c r="AQ543" s="553">
        <v>2929</v>
      </c>
      <c r="AR543" s="372">
        <v>726</v>
      </c>
    </row>
    <row r="544" spans="35:44">
      <c r="AI544" s="628" t="str">
        <f t="shared" si="9"/>
        <v>42979Ε1δ (Ε)226Dα16</v>
      </c>
      <c r="AJ544" s="391">
        <v>42979</v>
      </c>
      <c r="AK544" s="384" t="s">
        <v>1417</v>
      </c>
      <c r="AL544" s="385">
        <v>226</v>
      </c>
      <c r="AM544" s="386" t="s">
        <v>226</v>
      </c>
      <c r="AN544" s="387" t="s">
        <v>893</v>
      </c>
      <c r="AO544" s="387" t="s">
        <v>1204</v>
      </c>
      <c r="AP544" s="387">
        <v>15</v>
      </c>
      <c r="AQ544" s="553">
        <v>2930</v>
      </c>
      <c r="AR544" s="372">
        <v>726</v>
      </c>
    </row>
    <row r="545" spans="35:44">
      <c r="AI545" s="628" t="str">
        <f t="shared" si="9"/>
        <v>42979Ε1δ (Ε)245Dκ12</v>
      </c>
      <c r="AJ545" s="391">
        <v>42979</v>
      </c>
      <c r="AK545" s="384" t="s">
        <v>1417</v>
      </c>
      <c r="AL545" s="385">
        <v>245</v>
      </c>
      <c r="AM545" s="386" t="s">
        <v>324</v>
      </c>
      <c r="AN545" s="387" t="s">
        <v>893</v>
      </c>
      <c r="AO545" s="387" t="s">
        <v>1206</v>
      </c>
      <c r="AP545" s="387">
        <v>17</v>
      </c>
      <c r="AQ545" s="553">
        <v>2931</v>
      </c>
      <c r="AR545" s="372">
        <v>726</v>
      </c>
    </row>
    <row r="546" spans="35:44">
      <c r="AI546" s="628" t="str">
        <f t="shared" si="9"/>
        <v>42979Ε1δ (Ε)250Dκ14</v>
      </c>
      <c r="AJ546" s="391">
        <v>42979</v>
      </c>
      <c r="AK546" s="384" t="s">
        <v>1417</v>
      </c>
      <c r="AL546" s="385">
        <v>250</v>
      </c>
      <c r="AM546" s="386" t="s">
        <v>352</v>
      </c>
      <c r="AN546" s="387" t="s">
        <v>893</v>
      </c>
      <c r="AO546" s="387" t="s">
        <v>1207</v>
      </c>
      <c r="AP546" s="387">
        <v>18</v>
      </c>
      <c r="AQ546" s="553">
        <v>2932</v>
      </c>
      <c r="AR546" s="372">
        <v>726</v>
      </c>
    </row>
    <row r="547" spans="35:44">
      <c r="AI547" s="628" t="str">
        <f t="shared" si="9"/>
        <v>42979Ε1δ (Ε)245Dκ16</v>
      </c>
      <c r="AJ547" s="391">
        <v>42979</v>
      </c>
      <c r="AK547" s="384" t="s">
        <v>1417</v>
      </c>
      <c r="AL547" s="385">
        <v>245</v>
      </c>
      <c r="AM547" s="386" t="s">
        <v>324</v>
      </c>
      <c r="AN547" s="387" t="s">
        <v>893</v>
      </c>
      <c r="AO547" s="387" t="s">
        <v>1208</v>
      </c>
      <c r="AP547" s="387">
        <v>19</v>
      </c>
      <c r="AQ547" s="553">
        <v>2933</v>
      </c>
      <c r="AR547" s="372">
        <v>726</v>
      </c>
    </row>
    <row r="548" spans="35:44">
      <c r="AI548" s="628" t="str">
        <f t="shared" si="9"/>
        <v>42979Ε4δ (Ε)226Sα12</v>
      </c>
      <c r="AJ548" s="391">
        <v>42979</v>
      </c>
      <c r="AK548" s="384" t="s">
        <v>1418</v>
      </c>
      <c r="AL548" s="385">
        <v>226</v>
      </c>
      <c r="AM548" s="386" t="s">
        <v>226</v>
      </c>
      <c r="AN548" s="387" t="s">
        <v>892</v>
      </c>
      <c r="AO548" s="387" t="s">
        <v>1202</v>
      </c>
      <c r="AP548" s="387">
        <v>5</v>
      </c>
      <c r="AQ548" s="553">
        <v>2934</v>
      </c>
      <c r="AR548" s="372">
        <v>727</v>
      </c>
    </row>
    <row r="549" spans="35:44">
      <c r="AI549" s="628" t="str">
        <f t="shared" si="9"/>
        <v>42979Ε4δ (Ε)226Sα14</v>
      </c>
      <c r="AJ549" s="391">
        <v>42979</v>
      </c>
      <c r="AK549" s="384" t="s">
        <v>1418</v>
      </c>
      <c r="AL549" s="385">
        <v>226</v>
      </c>
      <c r="AM549" s="386" t="s">
        <v>226</v>
      </c>
      <c r="AN549" s="387" t="s">
        <v>892</v>
      </c>
      <c r="AO549" s="387" t="s">
        <v>1203</v>
      </c>
      <c r="AP549" s="387">
        <v>6</v>
      </c>
      <c r="AQ549" s="553">
        <v>2935</v>
      </c>
      <c r="AR549" s="372">
        <v>727</v>
      </c>
    </row>
    <row r="550" spans="35:44">
      <c r="AI550" s="628" t="str">
        <f t="shared" si="9"/>
        <v>42979Ε4δ (Ε)226Sα16</v>
      </c>
      <c r="AJ550" s="391">
        <v>42979</v>
      </c>
      <c r="AK550" s="384" t="s">
        <v>1418</v>
      </c>
      <c r="AL550" s="385">
        <v>226</v>
      </c>
      <c r="AM550" s="386" t="s">
        <v>226</v>
      </c>
      <c r="AN550" s="387" t="s">
        <v>892</v>
      </c>
      <c r="AO550" s="387" t="s">
        <v>1204</v>
      </c>
      <c r="AP550" s="387">
        <v>7</v>
      </c>
      <c r="AQ550" s="553">
        <v>2936</v>
      </c>
      <c r="AR550" s="372">
        <v>727</v>
      </c>
    </row>
    <row r="551" spans="35:44">
      <c r="AI551" s="628" t="str">
        <f t="shared" si="9"/>
        <v>42979Ε4δ (Ε)226Sκ12</v>
      </c>
      <c r="AJ551" s="391">
        <v>42979</v>
      </c>
      <c r="AK551" s="384" t="s">
        <v>1418</v>
      </c>
      <c r="AL551" s="385">
        <v>226</v>
      </c>
      <c r="AM551" s="386" t="s">
        <v>226</v>
      </c>
      <c r="AN551" s="387" t="s">
        <v>892</v>
      </c>
      <c r="AO551" s="387" t="s">
        <v>1206</v>
      </c>
      <c r="AP551" s="387">
        <v>9</v>
      </c>
      <c r="AQ551" s="553">
        <v>2937</v>
      </c>
      <c r="AR551" s="372">
        <v>727</v>
      </c>
    </row>
    <row r="552" spans="35:44">
      <c r="AI552" s="628" t="str">
        <f t="shared" si="9"/>
        <v>42979Ε4δ (Ε)226Sκ14</v>
      </c>
      <c r="AJ552" s="391">
        <v>42979</v>
      </c>
      <c r="AK552" s="384" t="s">
        <v>1418</v>
      </c>
      <c r="AL552" s="385">
        <v>226</v>
      </c>
      <c r="AM552" s="386" t="s">
        <v>226</v>
      </c>
      <c r="AN552" s="387" t="s">
        <v>892</v>
      </c>
      <c r="AO552" s="387" t="s">
        <v>1207</v>
      </c>
      <c r="AP552" s="387">
        <v>10</v>
      </c>
      <c r="AQ552" s="553">
        <v>2938</v>
      </c>
      <c r="AR552" s="372">
        <v>727</v>
      </c>
    </row>
    <row r="553" spans="35:44">
      <c r="AI553" s="628" t="str">
        <f t="shared" si="9"/>
        <v>42979Ε4δ (Ε)226Sκ16</v>
      </c>
      <c r="AJ553" s="391">
        <v>42979</v>
      </c>
      <c r="AK553" s="384" t="s">
        <v>1418</v>
      </c>
      <c r="AL553" s="385">
        <v>226</v>
      </c>
      <c r="AM553" s="386" t="s">
        <v>226</v>
      </c>
      <c r="AN553" s="387" t="s">
        <v>892</v>
      </c>
      <c r="AO553" s="387" t="s">
        <v>1208</v>
      </c>
      <c r="AP553" s="387">
        <v>11</v>
      </c>
      <c r="AQ553" s="553">
        <v>2939</v>
      </c>
      <c r="AR553" s="372">
        <v>727</v>
      </c>
    </row>
    <row r="554" spans="35:44">
      <c r="AI554" s="628" t="str">
        <f t="shared" si="9"/>
        <v>42954TE (ΟΑ ΚΙΛΚΙΣ)153Sα16</v>
      </c>
      <c r="AJ554" s="391">
        <v>42954</v>
      </c>
      <c r="AK554" s="384" t="s">
        <v>1419</v>
      </c>
      <c r="AL554" s="385">
        <v>153</v>
      </c>
      <c r="AM554" s="386" t="s">
        <v>310</v>
      </c>
      <c r="AN554" s="387" t="s">
        <v>892</v>
      </c>
      <c r="AO554" s="387" t="s">
        <v>1204</v>
      </c>
      <c r="AP554" s="387">
        <v>7</v>
      </c>
      <c r="AQ554" s="553">
        <v>2940</v>
      </c>
      <c r="AR554" s="372">
        <v>728</v>
      </c>
    </row>
    <row r="555" spans="35:44">
      <c r="AI555" s="628" t="str">
        <f t="shared" si="9"/>
        <v>42954TE (ΟΑ ΚΙΛΚΙΣ)153Sκ16</v>
      </c>
      <c r="AJ555" s="391">
        <v>42954</v>
      </c>
      <c r="AK555" s="384" t="s">
        <v>1419</v>
      </c>
      <c r="AL555" s="385">
        <v>153</v>
      </c>
      <c r="AM555" s="386" t="s">
        <v>310</v>
      </c>
      <c r="AN555" s="387" t="s">
        <v>892</v>
      </c>
      <c r="AO555" s="387" t="s">
        <v>1208</v>
      </c>
      <c r="AP555" s="387">
        <v>11</v>
      </c>
      <c r="AQ555" s="553">
        <v>2941</v>
      </c>
      <c r="AR555" s="372">
        <v>728</v>
      </c>
    </row>
    <row r="556" spans="35:44">
      <c r="AI556" s="628" t="str">
        <f t="shared" si="9"/>
        <v>42954TE (ΟΑ ΚΙΛΚΙΣ)153Dα16</v>
      </c>
      <c r="AJ556" s="391">
        <v>42954</v>
      </c>
      <c r="AK556" s="384" t="s">
        <v>1419</v>
      </c>
      <c r="AL556" s="385">
        <v>153</v>
      </c>
      <c r="AM556" s="386" t="s">
        <v>310</v>
      </c>
      <c r="AN556" s="387" t="s">
        <v>893</v>
      </c>
      <c r="AO556" s="387" t="s">
        <v>1204</v>
      </c>
      <c r="AP556" s="387">
        <v>15</v>
      </c>
      <c r="AQ556" s="553">
        <v>2942</v>
      </c>
      <c r="AR556" s="372">
        <v>728</v>
      </c>
    </row>
    <row r="557" spans="35:44">
      <c r="AI557" s="628" t="str">
        <f t="shared" si="9"/>
        <v>42954TE (ΟΑ ΚΙΛΚΙΣ)153Dκ16</v>
      </c>
      <c r="AJ557" s="391">
        <v>42954</v>
      </c>
      <c r="AK557" s="384" t="s">
        <v>1419</v>
      </c>
      <c r="AL557" s="385">
        <v>153</v>
      </c>
      <c r="AM557" s="386" t="s">
        <v>310</v>
      </c>
      <c r="AN557" s="387" t="s">
        <v>893</v>
      </c>
      <c r="AO557" s="387" t="s">
        <v>1208</v>
      </c>
      <c r="AP557" s="387">
        <v>19</v>
      </c>
      <c r="AQ557" s="553">
        <v>2943</v>
      </c>
      <c r="AR557" s="372">
        <v>728</v>
      </c>
    </row>
    <row r="558" spans="35:44">
      <c r="AI558" s="628" t="str">
        <f t="shared" si="9"/>
        <v>42954TE (NEOTEL OPEN)15Sκ16</v>
      </c>
      <c r="AJ558" s="391">
        <v>42954</v>
      </c>
      <c r="AK558" s="384" t="s">
        <v>1420</v>
      </c>
      <c r="AL558" s="385">
        <v>15</v>
      </c>
      <c r="AM558" s="386" t="s">
        <v>1280</v>
      </c>
      <c r="AN558" s="387" t="s">
        <v>892</v>
      </c>
      <c r="AO558" s="387" t="s">
        <v>1208</v>
      </c>
      <c r="AP558" s="387">
        <v>11</v>
      </c>
      <c r="AQ558" s="553">
        <v>2944</v>
      </c>
      <c r="AR558" s="372">
        <v>729</v>
      </c>
    </row>
    <row r="559" spans="35:44">
      <c r="AI559" s="628" t="str">
        <f t="shared" si="9"/>
        <v>42954ITF (DEMA CUP)14Dα18</v>
      </c>
      <c r="AJ559" s="391">
        <v>42954</v>
      </c>
      <c r="AK559" s="384" t="s">
        <v>1421</v>
      </c>
      <c r="AL559" s="385">
        <v>14</v>
      </c>
      <c r="AM559" s="386" t="s">
        <v>1278</v>
      </c>
      <c r="AN559" s="387" t="s">
        <v>893</v>
      </c>
      <c r="AO559" s="387" t="s">
        <v>1205</v>
      </c>
      <c r="AP559" s="387">
        <v>16</v>
      </c>
      <c r="AQ559" s="553">
        <v>2945</v>
      </c>
      <c r="AR559" s="372">
        <v>730</v>
      </c>
    </row>
    <row r="560" spans="35:44">
      <c r="AI560" s="628" t="str">
        <f t="shared" si="9"/>
        <v>42748ITF (13/1/17)14Sανδ</v>
      </c>
      <c r="AJ560" s="391">
        <v>42748</v>
      </c>
      <c r="AK560" s="384" t="s">
        <v>1422</v>
      </c>
      <c r="AL560" s="385">
        <v>14</v>
      </c>
      <c r="AM560" s="386" t="s">
        <v>1278</v>
      </c>
      <c r="AN560" s="387" t="s">
        <v>892</v>
      </c>
      <c r="AO560" s="387" t="s">
        <v>1423</v>
      </c>
      <c r="AP560" s="387">
        <v>25</v>
      </c>
      <c r="AQ560" s="553">
        <v>2979</v>
      </c>
      <c r="AR560" s="372">
        <v>744</v>
      </c>
    </row>
    <row r="561" spans="35:44">
      <c r="AI561" s="628" t="str">
        <f t="shared" si="9"/>
        <v>42748ITF (13/1/17)14Dανδ</v>
      </c>
      <c r="AJ561" s="391">
        <v>42748</v>
      </c>
      <c r="AK561" s="384" t="s">
        <v>1422</v>
      </c>
      <c r="AL561" s="385">
        <v>14</v>
      </c>
      <c r="AM561" s="386" t="s">
        <v>1278</v>
      </c>
      <c r="AN561" s="387" t="s">
        <v>893</v>
      </c>
      <c r="AO561" s="387" t="s">
        <v>1423</v>
      </c>
      <c r="AP561" s="387">
        <v>27</v>
      </c>
      <c r="AQ561" s="553">
        <v>2980</v>
      </c>
      <c r="AR561" s="372">
        <v>744</v>
      </c>
    </row>
    <row r="562" spans="35:44">
      <c r="AI562" s="628" t="str">
        <f t="shared" si="9"/>
        <v>42748ITF (13/1/17)14Sγυν</v>
      </c>
      <c r="AJ562" s="391">
        <v>42748</v>
      </c>
      <c r="AK562" s="384" t="s">
        <v>1422</v>
      </c>
      <c r="AL562" s="385">
        <v>14</v>
      </c>
      <c r="AM562" s="386" t="s">
        <v>1278</v>
      </c>
      <c r="AN562" s="387" t="s">
        <v>892</v>
      </c>
      <c r="AO562" s="387" t="s">
        <v>1424</v>
      </c>
      <c r="AP562" s="387">
        <v>26</v>
      </c>
      <c r="AQ562" s="553">
        <v>2981</v>
      </c>
      <c r="AR562" s="372">
        <v>744</v>
      </c>
    </row>
    <row r="563" spans="35:44">
      <c r="AI563" s="628" t="str">
        <f t="shared" si="9"/>
        <v>42748ITF (13/1/17)14Dγυν</v>
      </c>
      <c r="AJ563" s="391">
        <v>42748</v>
      </c>
      <c r="AK563" s="384" t="s">
        <v>1422</v>
      </c>
      <c r="AL563" s="385">
        <v>14</v>
      </c>
      <c r="AM563" s="386" t="s">
        <v>1278</v>
      </c>
      <c r="AN563" s="387" t="s">
        <v>893</v>
      </c>
      <c r="AO563" s="387" t="s">
        <v>1424</v>
      </c>
      <c r="AP563" s="387">
        <v>28</v>
      </c>
      <c r="AQ563" s="553">
        <v>2982</v>
      </c>
      <c r="AR563" s="372">
        <v>744</v>
      </c>
    </row>
    <row r="564" spans="35:44">
      <c r="AI564" s="628" t="str">
        <f t="shared" si="9"/>
        <v>42836ITF (11/4/17)14Sανδ</v>
      </c>
      <c r="AJ564" s="391">
        <v>42836</v>
      </c>
      <c r="AK564" s="384" t="s">
        <v>1425</v>
      </c>
      <c r="AL564" s="385">
        <v>14</v>
      </c>
      <c r="AM564" s="386" t="s">
        <v>1278</v>
      </c>
      <c r="AN564" s="387" t="s">
        <v>892</v>
      </c>
      <c r="AO564" s="387" t="s">
        <v>1423</v>
      </c>
      <c r="AP564" s="387">
        <v>25</v>
      </c>
      <c r="AQ564" s="553">
        <v>2983</v>
      </c>
      <c r="AR564" s="372">
        <v>745</v>
      </c>
    </row>
    <row r="565" spans="35:44">
      <c r="AI565" s="628" t="str">
        <f t="shared" si="9"/>
        <v>42836ITF (11/4/17)14Dανδ</v>
      </c>
      <c r="AJ565" s="391">
        <v>42836</v>
      </c>
      <c r="AK565" s="384" t="s">
        <v>1425</v>
      </c>
      <c r="AL565" s="385">
        <v>14</v>
      </c>
      <c r="AM565" s="386" t="s">
        <v>1278</v>
      </c>
      <c r="AN565" s="387" t="s">
        <v>893</v>
      </c>
      <c r="AO565" s="387" t="s">
        <v>1423</v>
      </c>
      <c r="AP565" s="387">
        <v>27</v>
      </c>
      <c r="AQ565" s="553">
        <v>2984</v>
      </c>
      <c r="AR565" s="372">
        <v>745</v>
      </c>
    </row>
    <row r="566" spans="35:44">
      <c r="AI566" s="628" t="str">
        <f t="shared" si="9"/>
        <v>42836ITF (11/4/17)14Sγυν</v>
      </c>
      <c r="AJ566" s="391">
        <v>42836</v>
      </c>
      <c r="AK566" s="384" t="s">
        <v>1425</v>
      </c>
      <c r="AL566" s="385">
        <v>14</v>
      </c>
      <c r="AM566" s="386" t="s">
        <v>1278</v>
      </c>
      <c r="AN566" s="387" t="s">
        <v>892</v>
      </c>
      <c r="AO566" s="387" t="s">
        <v>1424</v>
      </c>
      <c r="AP566" s="387">
        <v>26</v>
      </c>
      <c r="AQ566" s="553">
        <v>2985</v>
      </c>
      <c r="AR566" s="372">
        <v>745</v>
      </c>
    </row>
    <row r="567" spans="35:44">
      <c r="AI567" s="628" t="str">
        <f t="shared" si="9"/>
        <v>42836ITF (11/4/17)14Dγυν</v>
      </c>
      <c r="AJ567" s="391">
        <v>42836</v>
      </c>
      <c r="AK567" s="384" t="s">
        <v>1425</v>
      </c>
      <c r="AL567" s="385">
        <v>14</v>
      </c>
      <c r="AM567" s="386" t="s">
        <v>1278</v>
      </c>
      <c r="AN567" s="387" t="s">
        <v>893</v>
      </c>
      <c r="AO567" s="387" t="s">
        <v>1424</v>
      </c>
      <c r="AP567" s="387">
        <v>28</v>
      </c>
      <c r="AQ567" s="553">
        <v>2986</v>
      </c>
      <c r="AR567" s="372">
        <v>745</v>
      </c>
    </row>
    <row r="568" spans="35:44">
      <c r="AI568" s="628" t="str">
        <f t="shared" si="9"/>
        <v>42858Open Ροδιακός (Θ)404Sανδ</v>
      </c>
      <c r="AJ568" s="391">
        <v>42858</v>
      </c>
      <c r="AK568" s="384" t="s">
        <v>1426</v>
      </c>
      <c r="AL568" s="385">
        <v>404</v>
      </c>
      <c r="AM568" s="386" t="s">
        <v>369</v>
      </c>
      <c r="AN568" s="387" t="s">
        <v>892</v>
      </c>
      <c r="AO568" s="387" t="s">
        <v>1423</v>
      </c>
      <c r="AP568" s="387">
        <v>25</v>
      </c>
      <c r="AQ568" s="553">
        <v>2987</v>
      </c>
      <c r="AR568" s="372">
        <v>746</v>
      </c>
    </row>
    <row r="569" spans="35:44">
      <c r="AI569" s="628" t="str">
        <f t="shared" si="9"/>
        <v>42858Open Ροδιακός (Θ)404Dανδ</v>
      </c>
      <c r="AJ569" s="391">
        <v>42858</v>
      </c>
      <c r="AK569" s="384" t="s">
        <v>1426</v>
      </c>
      <c r="AL569" s="385">
        <v>404</v>
      </c>
      <c r="AM569" s="386" t="s">
        <v>369</v>
      </c>
      <c r="AN569" s="387" t="s">
        <v>893</v>
      </c>
      <c r="AO569" s="387" t="s">
        <v>1423</v>
      </c>
      <c r="AP569" s="387">
        <v>27</v>
      </c>
      <c r="AQ569" s="553">
        <v>2988</v>
      </c>
      <c r="AR569" s="372">
        <v>746</v>
      </c>
    </row>
    <row r="570" spans="35:44">
      <c r="AI570" s="628" t="str">
        <f t="shared" si="9"/>
        <v>42870ITF (15/5/17)14Sανδ</v>
      </c>
      <c r="AJ570" s="391">
        <v>42870</v>
      </c>
      <c r="AK570" s="384" t="s">
        <v>1427</v>
      </c>
      <c r="AL570" s="385">
        <v>14</v>
      </c>
      <c r="AM570" s="386" t="s">
        <v>1278</v>
      </c>
      <c r="AN570" s="387" t="s">
        <v>892</v>
      </c>
      <c r="AO570" s="387" t="s">
        <v>1423</v>
      </c>
      <c r="AP570" s="387">
        <v>25</v>
      </c>
      <c r="AQ570" s="553">
        <v>2989</v>
      </c>
      <c r="AR570" s="372">
        <v>747</v>
      </c>
    </row>
    <row r="571" spans="35:44">
      <c r="AI571" s="628" t="str">
        <f t="shared" si="9"/>
        <v>42870ITF (15/5/17)14Dανδ</v>
      </c>
      <c r="AJ571" s="391">
        <v>42870</v>
      </c>
      <c r="AK571" s="384" t="s">
        <v>1427</v>
      </c>
      <c r="AL571" s="385">
        <v>14</v>
      </c>
      <c r="AM571" s="386" t="s">
        <v>1278</v>
      </c>
      <c r="AN571" s="387" t="s">
        <v>893</v>
      </c>
      <c r="AO571" s="387" t="s">
        <v>1423</v>
      </c>
      <c r="AP571" s="387">
        <v>27</v>
      </c>
      <c r="AQ571" s="553">
        <v>2990</v>
      </c>
      <c r="AR571" s="372">
        <v>747</v>
      </c>
    </row>
    <row r="572" spans="35:44">
      <c r="AI572" s="628" t="str">
        <f t="shared" si="9"/>
        <v>42870ITF (15/5/17)14Sγυν</v>
      </c>
      <c r="AJ572" s="391">
        <v>42870</v>
      </c>
      <c r="AK572" s="384" t="s">
        <v>1427</v>
      </c>
      <c r="AL572" s="385">
        <v>14</v>
      </c>
      <c r="AM572" s="386" t="s">
        <v>1278</v>
      </c>
      <c r="AN572" s="387" t="s">
        <v>892</v>
      </c>
      <c r="AO572" s="387" t="s">
        <v>1424</v>
      </c>
      <c r="AP572" s="387">
        <v>26</v>
      </c>
      <c r="AQ572" s="553">
        <v>2991</v>
      </c>
      <c r="AR572" s="372">
        <v>747</v>
      </c>
    </row>
    <row r="573" spans="35:44">
      <c r="AI573" s="628" t="str">
        <f t="shared" si="9"/>
        <v>42870ITF (15/5/17)14Dγυν</v>
      </c>
      <c r="AJ573" s="391">
        <v>42870</v>
      </c>
      <c r="AK573" s="384" t="s">
        <v>1427</v>
      </c>
      <c r="AL573" s="385">
        <v>14</v>
      </c>
      <c r="AM573" s="386" t="s">
        <v>1278</v>
      </c>
      <c r="AN573" s="387" t="s">
        <v>893</v>
      </c>
      <c r="AO573" s="387" t="s">
        <v>1424</v>
      </c>
      <c r="AP573" s="387">
        <v>28</v>
      </c>
      <c r="AQ573" s="553">
        <v>2992</v>
      </c>
      <c r="AR573" s="372">
        <v>747</v>
      </c>
    </row>
    <row r="574" spans="35:44">
      <c r="AI574" s="628" t="str">
        <f t="shared" si="9"/>
        <v>42892Open Παύλεια (ΣΤ)286Sανδ</v>
      </c>
      <c r="AJ574" s="391">
        <v>42892</v>
      </c>
      <c r="AK574" s="384" t="s">
        <v>1428</v>
      </c>
      <c r="AL574" s="385">
        <v>286</v>
      </c>
      <c r="AM574" s="386" t="s">
        <v>311</v>
      </c>
      <c r="AN574" s="387" t="s">
        <v>892</v>
      </c>
      <c r="AO574" s="387" t="s">
        <v>1423</v>
      </c>
      <c r="AP574" s="387">
        <v>25</v>
      </c>
      <c r="AQ574" s="553">
        <v>2993</v>
      </c>
      <c r="AR574" s="372">
        <v>748</v>
      </c>
    </row>
    <row r="575" spans="35:44">
      <c r="AI575" s="628" t="str">
        <f t="shared" si="9"/>
        <v>42899ITF (13/6/17)14Sανδ</v>
      </c>
      <c r="AJ575" s="391">
        <v>42899</v>
      </c>
      <c r="AK575" s="384" t="s">
        <v>1429</v>
      </c>
      <c r="AL575" s="385">
        <v>14</v>
      </c>
      <c r="AM575" s="386" t="s">
        <v>1278</v>
      </c>
      <c r="AN575" s="387" t="s">
        <v>892</v>
      </c>
      <c r="AO575" s="387" t="s">
        <v>1423</v>
      </c>
      <c r="AP575" s="387">
        <v>25</v>
      </c>
      <c r="AQ575" s="553">
        <v>2994</v>
      </c>
      <c r="AR575" s="372">
        <v>749</v>
      </c>
    </row>
    <row r="576" spans="35:44">
      <c r="AI576" s="628" t="str">
        <f t="shared" si="9"/>
        <v>42899ITF (13/6/17)14Dανδ</v>
      </c>
      <c r="AJ576" s="391">
        <v>42899</v>
      </c>
      <c r="AK576" s="384" t="s">
        <v>1429</v>
      </c>
      <c r="AL576" s="385">
        <v>14</v>
      </c>
      <c r="AM576" s="386" t="s">
        <v>1278</v>
      </c>
      <c r="AN576" s="387" t="s">
        <v>893</v>
      </c>
      <c r="AO576" s="387" t="s">
        <v>1423</v>
      </c>
      <c r="AP576" s="387">
        <v>27</v>
      </c>
      <c r="AQ576" s="553">
        <v>2995</v>
      </c>
      <c r="AR576" s="372">
        <v>749</v>
      </c>
    </row>
    <row r="577" spans="35:44">
      <c r="AI577" s="628" t="str">
        <f t="shared" si="9"/>
        <v>42899ITF (13/6/17)14Sγυν</v>
      </c>
      <c r="AJ577" s="391">
        <v>42899</v>
      </c>
      <c r="AK577" s="384" t="s">
        <v>1429</v>
      </c>
      <c r="AL577" s="385">
        <v>14</v>
      </c>
      <c r="AM577" s="386" t="s">
        <v>1278</v>
      </c>
      <c r="AN577" s="387" t="s">
        <v>892</v>
      </c>
      <c r="AO577" s="387" t="s">
        <v>1424</v>
      </c>
      <c r="AP577" s="387">
        <v>26</v>
      </c>
      <c r="AQ577" s="553">
        <v>2996</v>
      </c>
      <c r="AR577" s="372">
        <v>749</v>
      </c>
    </row>
    <row r="578" spans="35:44">
      <c r="AI578" s="628" t="str">
        <f t="shared" si="9"/>
        <v>42899ITF (13/6/17)14Dγυν</v>
      </c>
      <c r="AJ578" s="391">
        <v>42899</v>
      </c>
      <c r="AK578" s="384" t="s">
        <v>1429</v>
      </c>
      <c r="AL578" s="385">
        <v>14</v>
      </c>
      <c r="AM578" s="386" t="s">
        <v>1278</v>
      </c>
      <c r="AN578" s="387" t="s">
        <v>893</v>
      </c>
      <c r="AO578" s="387" t="s">
        <v>1424</v>
      </c>
      <c r="AP578" s="387">
        <v>28</v>
      </c>
      <c r="AQ578" s="553">
        <v>2997</v>
      </c>
      <c r="AR578" s="372">
        <v>749</v>
      </c>
    </row>
    <row r="579" spans="35:44">
      <c r="AI579" s="628" t="str">
        <f t="shared" ref="AI579:AI642" si="10">AJ579&amp;AK579&amp;AL579&amp;AN579&amp;AO579</f>
        <v>42905Παν (Η) ΑΓ349Sανδ</v>
      </c>
      <c r="AJ579" s="391">
        <v>42905</v>
      </c>
      <c r="AK579" s="384" t="s">
        <v>1430</v>
      </c>
      <c r="AL579" s="385">
        <v>349</v>
      </c>
      <c r="AM579" s="386" t="s">
        <v>274</v>
      </c>
      <c r="AN579" s="387" t="s">
        <v>892</v>
      </c>
      <c r="AO579" s="387" t="s">
        <v>1423</v>
      </c>
      <c r="AP579" s="387">
        <v>25</v>
      </c>
      <c r="AQ579" s="553">
        <v>2998</v>
      </c>
      <c r="AR579" s="372">
        <v>750</v>
      </c>
    </row>
    <row r="580" spans="35:44">
      <c r="AI580" s="628" t="str">
        <f t="shared" si="10"/>
        <v>42905Παν (Η) ΑΓ349Dανδ</v>
      </c>
      <c r="AJ580" s="391">
        <v>42905</v>
      </c>
      <c r="AK580" s="384" t="s">
        <v>1430</v>
      </c>
      <c r="AL580" s="385">
        <v>349</v>
      </c>
      <c r="AM580" s="386" t="s">
        <v>274</v>
      </c>
      <c r="AN580" s="387" t="s">
        <v>893</v>
      </c>
      <c r="AO580" s="387" t="s">
        <v>1423</v>
      </c>
      <c r="AP580" s="387">
        <v>27</v>
      </c>
      <c r="AQ580" s="553">
        <v>2999</v>
      </c>
      <c r="AR580" s="372">
        <v>750</v>
      </c>
    </row>
    <row r="581" spans="35:44">
      <c r="AI581" s="628" t="str">
        <f t="shared" si="10"/>
        <v>42905Παν (Η) ΑΓ349Sγυν</v>
      </c>
      <c r="AJ581" s="391">
        <v>42905</v>
      </c>
      <c r="AK581" s="384" t="s">
        <v>1430</v>
      </c>
      <c r="AL581" s="385">
        <v>349</v>
      </c>
      <c r="AM581" s="386" t="s">
        <v>274</v>
      </c>
      <c r="AN581" s="387" t="s">
        <v>892</v>
      </c>
      <c r="AO581" s="387" t="s">
        <v>1424</v>
      </c>
      <c r="AP581" s="387">
        <v>26</v>
      </c>
      <c r="AQ581" s="553">
        <v>3000</v>
      </c>
      <c r="AR581" s="372">
        <v>750</v>
      </c>
    </row>
    <row r="582" spans="35:44">
      <c r="AI582" s="628" t="str">
        <f t="shared" si="10"/>
        <v>42905Παν (Η) ΑΓ349Dγυν</v>
      </c>
      <c r="AJ582" s="391">
        <v>42905</v>
      </c>
      <c r="AK582" s="384" t="s">
        <v>1430</v>
      </c>
      <c r="AL582" s="385">
        <v>349</v>
      </c>
      <c r="AM582" s="386" t="s">
        <v>274</v>
      </c>
      <c r="AN582" s="387" t="s">
        <v>893</v>
      </c>
      <c r="AO582" s="387" t="s">
        <v>1424</v>
      </c>
      <c r="AP582" s="387">
        <v>28</v>
      </c>
      <c r="AQ582" s="553">
        <v>3001</v>
      </c>
      <c r="AR582" s="372">
        <v>750</v>
      </c>
    </row>
    <row r="583" spans="35:44">
      <c r="AI583" s="628" t="str">
        <f t="shared" si="10"/>
        <v>42915ITF (29/6/17)14Sανδ</v>
      </c>
      <c r="AJ583" s="391">
        <v>42915</v>
      </c>
      <c r="AK583" s="384" t="s">
        <v>1431</v>
      </c>
      <c r="AL583" s="385">
        <v>14</v>
      </c>
      <c r="AM583" s="386" t="s">
        <v>1278</v>
      </c>
      <c r="AN583" s="387" t="s">
        <v>892</v>
      </c>
      <c r="AO583" s="387" t="s">
        <v>1423</v>
      </c>
      <c r="AP583" s="387">
        <v>25</v>
      </c>
      <c r="AQ583" s="553">
        <v>3002</v>
      </c>
      <c r="AR583" s="372">
        <v>751</v>
      </c>
    </row>
    <row r="584" spans="35:44">
      <c r="AI584" s="628" t="str">
        <f t="shared" si="10"/>
        <v>42915ITF (29/6/17)14Dανδ</v>
      </c>
      <c r="AJ584" s="391">
        <v>42915</v>
      </c>
      <c r="AK584" s="384" t="s">
        <v>1431</v>
      </c>
      <c r="AL584" s="385">
        <v>14</v>
      </c>
      <c r="AM584" s="386" t="s">
        <v>1278</v>
      </c>
      <c r="AN584" s="387" t="s">
        <v>893</v>
      </c>
      <c r="AO584" s="387" t="s">
        <v>1423</v>
      </c>
      <c r="AP584" s="387">
        <v>27</v>
      </c>
      <c r="AQ584" s="553">
        <v>3003</v>
      </c>
      <c r="AR584" s="372">
        <v>751</v>
      </c>
    </row>
    <row r="585" spans="35:44">
      <c r="AI585" s="628" t="str">
        <f t="shared" si="10"/>
        <v>42915ITF (29/6/17)14Sγυν</v>
      </c>
      <c r="AJ585" s="391">
        <v>42915</v>
      </c>
      <c r="AK585" s="384" t="s">
        <v>1431</v>
      </c>
      <c r="AL585" s="385">
        <v>14</v>
      </c>
      <c r="AM585" s="386" t="s">
        <v>1278</v>
      </c>
      <c r="AN585" s="387" t="s">
        <v>892</v>
      </c>
      <c r="AO585" s="387" t="s">
        <v>1424</v>
      </c>
      <c r="AP585" s="387">
        <v>26</v>
      </c>
      <c r="AQ585" s="553">
        <v>3004</v>
      </c>
      <c r="AR585" s="372">
        <v>751</v>
      </c>
    </row>
    <row r="586" spans="35:44">
      <c r="AI586" s="628" t="str">
        <f t="shared" si="10"/>
        <v>42915ITF (29/6/17)14Dγυν</v>
      </c>
      <c r="AJ586" s="391">
        <v>42915</v>
      </c>
      <c r="AK586" s="384" t="s">
        <v>1431</v>
      </c>
      <c r="AL586" s="385">
        <v>14</v>
      </c>
      <c r="AM586" s="386" t="s">
        <v>1278</v>
      </c>
      <c r="AN586" s="387" t="s">
        <v>893</v>
      </c>
      <c r="AO586" s="387" t="s">
        <v>1424</v>
      </c>
      <c r="AP586" s="387">
        <v>28</v>
      </c>
      <c r="AQ586" s="553">
        <v>3005</v>
      </c>
      <c r="AR586" s="372">
        <v>751</v>
      </c>
    </row>
    <row r="587" spans="35:44">
      <c r="AI587" s="628" t="str">
        <f t="shared" si="10"/>
        <v>42920Open Πάτρα (ΣΤ)261Sανδ</v>
      </c>
      <c r="AJ587" s="391">
        <v>42920</v>
      </c>
      <c r="AK587" s="384" t="s">
        <v>1432</v>
      </c>
      <c r="AL587" s="385">
        <v>261</v>
      </c>
      <c r="AM587" s="386" t="s">
        <v>140</v>
      </c>
      <c r="AN587" s="387" t="s">
        <v>892</v>
      </c>
      <c r="AO587" s="387" t="s">
        <v>1423</v>
      </c>
      <c r="AP587" s="387">
        <v>25</v>
      </c>
      <c r="AQ587" s="553">
        <v>3006</v>
      </c>
      <c r="AR587" s="372">
        <v>752</v>
      </c>
    </row>
    <row r="588" spans="35:44">
      <c r="AI588" s="628" t="str">
        <f t="shared" si="10"/>
        <v>42920Open Πάτρα (ΣΤ)261Sγυν</v>
      </c>
      <c r="AJ588" s="391">
        <v>42920</v>
      </c>
      <c r="AK588" s="384" t="s">
        <v>1432</v>
      </c>
      <c r="AL588" s="385">
        <v>261</v>
      </c>
      <c r="AM588" s="386" t="s">
        <v>140</v>
      </c>
      <c r="AN588" s="387" t="s">
        <v>892</v>
      </c>
      <c r="AO588" s="387" t="s">
        <v>1424</v>
      </c>
      <c r="AP588" s="387">
        <v>26</v>
      </c>
      <c r="AQ588" s="553">
        <v>3007</v>
      </c>
      <c r="AR588" s="372">
        <v>752</v>
      </c>
    </row>
    <row r="589" spans="35:44">
      <c r="AI589" s="628" t="str">
        <f t="shared" si="10"/>
        <v>42958ITF (11/8/17)14Sανδ</v>
      </c>
      <c r="AJ589" s="391">
        <v>42958</v>
      </c>
      <c r="AK589" s="384" t="s">
        <v>1433</v>
      </c>
      <c r="AL589" s="385">
        <v>14</v>
      </c>
      <c r="AM589" s="386" t="s">
        <v>1278</v>
      </c>
      <c r="AN589" s="387" t="s">
        <v>892</v>
      </c>
      <c r="AO589" s="387" t="s">
        <v>1423</v>
      </c>
      <c r="AP589" s="387">
        <v>25</v>
      </c>
      <c r="AQ589" s="553">
        <v>3008</v>
      </c>
      <c r="AR589" s="372">
        <v>753</v>
      </c>
    </row>
    <row r="590" spans="35:44">
      <c r="AI590" s="628" t="str">
        <f t="shared" si="10"/>
        <v>42958ITF (11/8/17)14Dανδ</v>
      </c>
      <c r="AJ590" s="391">
        <v>42958</v>
      </c>
      <c r="AK590" s="384" t="s">
        <v>1433</v>
      </c>
      <c r="AL590" s="385">
        <v>14</v>
      </c>
      <c r="AM590" s="386" t="s">
        <v>1278</v>
      </c>
      <c r="AN590" s="387" t="s">
        <v>893</v>
      </c>
      <c r="AO590" s="387" t="s">
        <v>1423</v>
      </c>
      <c r="AP590" s="387">
        <v>27</v>
      </c>
      <c r="AQ590" s="553">
        <v>3009</v>
      </c>
      <c r="AR590" s="372">
        <v>753</v>
      </c>
    </row>
    <row r="591" spans="35:44">
      <c r="AI591" s="628" t="str">
        <f t="shared" si="10"/>
        <v>42958ITF (11/8/17)14Sγυν</v>
      </c>
      <c r="AJ591" s="391">
        <v>42958</v>
      </c>
      <c r="AK591" s="384" t="s">
        <v>1433</v>
      </c>
      <c r="AL591" s="385">
        <v>14</v>
      </c>
      <c r="AM591" s="386" t="s">
        <v>1278</v>
      </c>
      <c r="AN591" s="387" t="s">
        <v>892</v>
      </c>
      <c r="AO591" s="387" t="s">
        <v>1424</v>
      </c>
      <c r="AP591" s="387">
        <v>26</v>
      </c>
      <c r="AQ591" s="553">
        <v>3010</v>
      </c>
      <c r="AR591" s="372">
        <v>753</v>
      </c>
    </row>
    <row r="592" spans="35:44">
      <c r="AI592" s="628" t="str">
        <f t="shared" si="10"/>
        <v>42958ITF (11/8/17)14Dγυν</v>
      </c>
      <c r="AJ592" s="391">
        <v>42958</v>
      </c>
      <c r="AK592" s="384" t="s">
        <v>1433</v>
      </c>
      <c r="AL592" s="385">
        <v>14</v>
      </c>
      <c r="AM592" s="386" t="s">
        <v>1278</v>
      </c>
      <c r="AN592" s="387" t="s">
        <v>893</v>
      </c>
      <c r="AO592" s="387" t="s">
        <v>1424</v>
      </c>
      <c r="AP592" s="387">
        <v>28</v>
      </c>
      <c r="AQ592" s="553">
        <v>3011</v>
      </c>
      <c r="AR592" s="372">
        <v>753</v>
      </c>
    </row>
    <row r="593" spans="35:44">
      <c r="AI593" s="628" t="str">
        <f t="shared" si="10"/>
        <v>42940TE (EUROPEAN CHAMP)15Sα16</v>
      </c>
      <c r="AJ593" s="391">
        <v>42940</v>
      </c>
      <c r="AK593" s="384" t="s">
        <v>1408</v>
      </c>
      <c r="AL593" s="385">
        <v>15</v>
      </c>
      <c r="AM593" s="386" t="s">
        <v>1280</v>
      </c>
      <c r="AN593" s="387" t="s">
        <v>892</v>
      </c>
      <c r="AO593" s="387" t="s">
        <v>1204</v>
      </c>
      <c r="AP593" s="387">
        <v>7</v>
      </c>
      <c r="AQ593" s="553">
        <v>3012</v>
      </c>
      <c r="AR593" s="372">
        <v>754</v>
      </c>
    </row>
    <row r="594" spans="35:44">
      <c r="AI594" s="628" t="str">
        <f t="shared" si="10"/>
        <v>42954TE (NEOTEL OPEN)15Sα16</v>
      </c>
      <c r="AJ594" s="391">
        <v>42954</v>
      </c>
      <c r="AK594" s="384" t="s">
        <v>1420</v>
      </c>
      <c r="AL594" s="385">
        <v>15</v>
      </c>
      <c r="AM594" s="386" t="s">
        <v>1280</v>
      </c>
      <c r="AN594" s="387" t="s">
        <v>892</v>
      </c>
      <c r="AO594" s="387" t="s">
        <v>1204</v>
      </c>
      <c r="AP594" s="387">
        <v>7</v>
      </c>
      <c r="AQ594" s="553">
        <v>3013</v>
      </c>
      <c r="AR594" s="372">
        <v>755</v>
      </c>
    </row>
    <row r="595" spans="35:44">
      <c r="AI595" s="628" t="str">
        <f t="shared" si="10"/>
        <v>42961ITF (JUG OPEN)14Sα18</v>
      </c>
      <c r="AJ595" s="391">
        <v>42961</v>
      </c>
      <c r="AK595" s="384" t="s">
        <v>1434</v>
      </c>
      <c r="AL595" s="385">
        <v>14</v>
      </c>
      <c r="AM595" s="386" t="s">
        <v>1278</v>
      </c>
      <c r="AN595" s="387" t="s">
        <v>892</v>
      </c>
      <c r="AO595" s="387" t="s">
        <v>1205</v>
      </c>
      <c r="AP595" s="387">
        <v>8</v>
      </c>
      <c r="AQ595" s="553">
        <v>3014</v>
      </c>
      <c r="AR595" s="372">
        <v>756</v>
      </c>
    </row>
    <row r="596" spans="35:44">
      <c r="AI596" s="628" t="str">
        <f t="shared" si="10"/>
        <v>42961ITF (JUG OPEN)14Dα18</v>
      </c>
      <c r="AJ596" s="391">
        <v>42961</v>
      </c>
      <c r="AK596" s="384" t="s">
        <v>1434</v>
      </c>
      <c r="AL596" s="385">
        <v>14</v>
      </c>
      <c r="AM596" s="386" t="s">
        <v>1278</v>
      </c>
      <c r="AN596" s="387" t="s">
        <v>893</v>
      </c>
      <c r="AO596" s="387" t="s">
        <v>1205</v>
      </c>
      <c r="AP596" s="387">
        <v>16</v>
      </c>
      <c r="AQ596" s="553">
        <v>3015</v>
      </c>
      <c r="AR596" s="372">
        <v>756</v>
      </c>
    </row>
    <row r="597" spans="35:44">
      <c r="AI597" s="628" t="str">
        <f t="shared" si="10"/>
        <v>42961TE (ΟΑ ΚΟΥΦΑΛΙΩΝ)154Sα16</v>
      </c>
      <c r="AJ597" s="391">
        <v>42961</v>
      </c>
      <c r="AK597" s="384" t="s">
        <v>1435</v>
      </c>
      <c r="AL597" s="385">
        <v>154</v>
      </c>
      <c r="AM597" s="386" t="s">
        <v>565</v>
      </c>
      <c r="AN597" s="387" t="s">
        <v>892</v>
      </c>
      <c r="AO597" s="387" t="s">
        <v>1204</v>
      </c>
      <c r="AP597" s="387">
        <v>7</v>
      </c>
      <c r="AQ597" s="553">
        <v>3016</v>
      </c>
      <c r="AR597" s="372">
        <v>757</v>
      </c>
    </row>
    <row r="598" spans="35:44">
      <c r="AI598" s="628" t="str">
        <f t="shared" si="10"/>
        <v>42961TE (ΟΑ ΚΟΥΦΑΛΙΩΝ)154Dα16</v>
      </c>
      <c r="AJ598" s="391">
        <v>42961</v>
      </c>
      <c r="AK598" s="384" t="s">
        <v>1435</v>
      </c>
      <c r="AL598" s="385">
        <v>154</v>
      </c>
      <c r="AM598" s="386" t="s">
        <v>565</v>
      </c>
      <c r="AN598" s="387" t="s">
        <v>893</v>
      </c>
      <c r="AO598" s="387" t="s">
        <v>1204</v>
      </c>
      <c r="AP598" s="387">
        <v>15</v>
      </c>
      <c r="AQ598" s="553">
        <v>3017</v>
      </c>
      <c r="AR598" s="372">
        <v>757</v>
      </c>
    </row>
    <row r="599" spans="35:44">
      <c r="AI599" s="628" t="str">
        <f t="shared" si="10"/>
        <v>42961TE (ΟΑ ΚΟΥΦΑΛΙΩΝ)154Sκ16</v>
      </c>
      <c r="AJ599" s="391">
        <v>42961</v>
      </c>
      <c r="AK599" s="384" t="s">
        <v>1435</v>
      </c>
      <c r="AL599" s="385">
        <v>154</v>
      </c>
      <c r="AM599" s="386" t="s">
        <v>565</v>
      </c>
      <c r="AN599" s="387" t="s">
        <v>892</v>
      </c>
      <c r="AO599" s="387" t="s">
        <v>1208</v>
      </c>
      <c r="AP599" s="387">
        <v>11</v>
      </c>
      <c r="AQ599" s="553">
        <v>3018</v>
      </c>
      <c r="AR599" s="372">
        <v>757</v>
      </c>
    </row>
    <row r="600" spans="35:44">
      <c r="AI600" s="628" t="str">
        <f t="shared" si="10"/>
        <v>42961TE (ΟΑ ΚΟΥΦΑΛΙΩΝ)154Dκ16</v>
      </c>
      <c r="AJ600" s="391">
        <v>42961</v>
      </c>
      <c r="AK600" s="384" t="s">
        <v>1435</v>
      </c>
      <c r="AL600" s="385">
        <v>154</v>
      </c>
      <c r="AM600" s="386" t="s">
        <v>565</v>
      </c>
      <c r="AN600" s="387" t="s">
        <v>893</v>
      </c>
      <c r="AO600" s="387" t="s">
        <v>1208</v>
      </c>
      <c r="AP600" s="387">
        <v>19</v>
      </c>
      <c r="AQ600" s="553">
        <v>3019</v>
      </c>
      <c r="AR600" s="372">
        <v>757</v>
      </c>
    </row>
    <row r="601" spans="35:44">
      <c r="AI601" s="628" t="str">
        <f t="shared" si="10"/>
        <v>42968TE (ΟΑ ΑΡΙΔΑΙΑΣ)185Sα16</v>
      </c>
      <c r="AJ601" s="391">
        <v>42968</v>
      </c>
      <c r="AK601" s="384" t="s">
        <v>1436</v>
      </c>
      <c r="AL601" s="385">
        <v>185</v>
      </c>
      <c r="AM601" s="386" t="s">
        <v>283</v>
      </c>
      <c r="AN601" s="387" t="s">
        <v>892</v>
      </c>
      <c r="AO601" s="387" t="s">
        <v>1204</v>
      </c>
      <c r="AP601" s="387">
        <v>7</v>
      </c>
      <c r="AQ601" s="553">
        <v>3020</v>
      </c>
      <c r="AR601" s="372">
        <v>758</v>
      </c>
    </row>
    <row r="602" spans="35:44">
      <c r="AI602" s="628" t="str">
        <f t="shared" si="10"/>
        <v>42968TE (ΟΑ ΑΡΙΔΑΙΑΣ)185Dα16</v>
      </c>
      <c r="AJ602" s="391">
        <v>42968</v>
      </c>
      <c r="AK602" s="384" t="s">
        <v>1436</v>
      </c>
      <c r="AL602" s="385">
        <v>185</v>
      </c>
      <c r="AM602" s="386" t="s">
        <v>283</v>
      </c>
      <c r="AN602" s="387" t="s">
        <v>893</v>
      </c>
      <c r="AO602" s="387" t="s">
        <v>1204</v>
      </c>
      <c r="AP602" s="387">
        <v>15</v>
      </c>
      <c r="AQ602" s="553">
        <v>3021</v>
      </c>
      <c r="AR602" s="372">
        <v>758</v>
      </c>
    </row>
    <row r="603" spans="35:44">
      <c r="AI603" s="628" t="str">
        <f t="shared" si="10"/>
        <v>42968TE (ΟΑ ΑΡΙΔΑΙΑΣ)185Sκ16</v>
      </c>
      <c r="AJ603" s="391">
        <v>42968</v>
      </c>
      <c r="AK603" s="384" t="s">
        <v>1436</v>
      </c>
      <c r="AL603" s="385">
        <v>185</v>
      </c>
      <c r="AM603" s="386" t="s">
        <v>283</v>
      </c>
      <c r="AN603" s="387" t="s">
        <v>892</v>
      </c>
      <c r="AO603" s="387" t="s">
        <v>1208</v>
      </c>
      <c r="AP603" s="387">
        <v>11</v>
      </c>
      <c r="AQ603" s="553">
        <v>3022</v>
      </c>
      <c r="AR603" s="372">
        <v>758</v>
      </c>
    </row>
    <row r="604" spans="35:44">
      <c r="AI604" s="628" t="str">
        <f t="shared" si="10"/>
        <v>42968TE (ΟΑ ΑΡΙΔΑΙΑΣ)185Dκ16</v>
      </c>
      <c r="AJ604" s="391">
        <v>42968</v>
      </c>
      <c r="AK604" s="384" t="s">
        <v>1436</v>
      </c>
      <c r="AL604" s="385">
        <v>185</v>
      </c>
      <c r="AM604" s="386" t="s">
        <v>283</v>
      </c>
      <c r="AN604" s="387" t="s">
        <v>893</v>
      </c>
      <c r="AO604" s="387" t="s">
        <v>1208</v>
      </c>
      <c r="AP604" s="387">
        <v>19</v>
      </c>
      <c r="AQ604" s="553">
        <v>3023</v>
      </c>
      <c r="AR604" s="372">
        <v>758</v>
      </c>
    </row>
    <row r="605" spans="35:44">
      <c r="AI605" s="628" t="str">
        <f t="shared" si="10"/>
        <v>43013Ε1ε (Γ)195Sα12</v>
      </c>
      <c r="AJ605" s="391">
        <v>43013</v>
      </c>
      <c r="AK605" s="384" t="s">
        <v>1437</v>
      </c>
      <c r="AL605" s="385">
        <v>195</v>
      </c>
      <c r="AM605" s="386" t="s">
        <v>335</v>
      </c>
      <c r="AN605" s="387" t="s">
        <v>892</v>
      </c>
      <c r="AO605" s="387" t="s">
        <v>1202</v>
      </c>
      <c r="AP605" s="387">
        <v>5</v>
      </c>
      <c r="AQ605" s="553">
        <v>3024</v>
      </c>
      <c r="AR605" s="372">
        <v>759</v>
      </c>
    </row>
    <row r="606" spans="35:44">
      <c r="AI606" s="628" t="str">
        <f t="shared" si="10"/>
        <v>42969ITF (IOANNIDES)14Sκ18</v>
      </c>
      <c r="AJ606" s="391">
        <v>42969</v>
      </c>
      <c r="AK606" s="384" t="s">
        <v>1438</v>
      </c>
      <c r="AL606" s="385">
        <v>14</v>
      </c>
      <c r="AM606" s="386" t="s">
        <v>1278</v>
      </c>
      <c r="AN606" s="387" t="s">
        <v>892</v>
      </c>
      <c r="AO606" s="387" t="s">
        <v>1209</v>
      </c>
      <c r="AP606" s="387">
        <v>12</v>
      </c>
      <c r="AQ606" s="553">
        <v>3025</v>
      </c>
      <c r="AR606" s="372">
        <v>760</v>
      </c>
    </row>
    <row r="607" spans="35:44">
      <c r="AI607" s="628" t="str">
        <f t="shared" si="10"/>
        <v>42969ITF (IOANNIDES)14Dκ18</v>
      </c>
      <c r="AJ607" s="391">
        <v>42969</v>
      </c>
      <c r="AK607" s="384" t="s">
        <v>1438</v>
      </c>
      <c r="AL607" s="385">
        <v>14</v>
      </c>
      <c r="AM607" s="386" t="s">
        <v>1278</v>
      </c>
      <c r="AN607" s="387" t="s">
        <v>893</v>
      </c>
      <c r="AO607" s="387" t="s">
        <v>1209</v>
      </c>
      <c r="AP607" s="387">
        <v>20</v>
      </c>
      <c r="AQ607" s="553">
        <v>3026</v>
      </c>
      <c r="AR607" s="372">
        <v>760</v>
      </c>
    </row>
    <row r="608" spans="35:44">
      <c r="AI608" s="628" t="str">
        <f t="shared" si="10"/>
        <v>42976ITF (HERODOTOU)14Sκ18</v>
      </c>
      <c r="AJ608" s="391">
        <v>42976</v>
      </c>
      <c r="AK608" s="384" t="s">
        <v>1439</v>
      </c>
      <c r="AL608" s="385">
        <v>14</v>
      </c>
      <c r="AM608" s="386" t="s">
        <v>1278</v>
      </c>
      <c r="AN608" s="387" t="s">
        <v>892</v>
      </c>
      <c r="AO608" s="387" t="s">
        <v>1209</v>
      </c>
      <c r="AP608" s="387">
        <v>12</v>
      </c>
      <c r="AQ608" s="553">
        <v>3027</v>
      </c>
      <c r="AR608" s="372">
        <v>761</v>
      </c>
    </row>
    <row r="609" spans="35:44">
      <c r="AI609" s="628" t="str">
        <f t="shared" si="10"/>
        <v>42976ITF (HERODOTOU)14Dκ18</v>
      </c>
      <c r="AJ609" s="391">
        <v>42976</v>
      </c>
      <c r="AK609" s="384" t="s">
        <v>1439</v>
      </c>
      <c r="AL609" s="385">
        <v>14</v>
      </c>
      <c r="AM609" s="386" t="s">
        <v>1278</v>
      </c>
      <c r="AN609" s="387" t="s">
        <v>893</v>
      </c>
      <c r="AO609" s="387" t="s">
        <v>1209</v>
      </c>
      <c r="AP609" s="387">
        <v>20</v>
      </c>
      <c r="AQ609" s="553">
        <v>3028</v>
      </c>
      <c r="AR609" s="372">
        <v>761</v>
      </c>
    </row>
    <row r="610" spans="35:44">
      <c r="AI610" s="628" t="str">
        <f t="shared" si="10"/>
        <v>42919TE (STARA ZAGORA)15Sα16</v>
      </c>
      <c r="AJ610" s="391">
        <v>42919</v>
      </c>
      <c r="AK610" s="384" t="s">
        <v>1440</v>
      </c>
      <c r="AL610" s="385">
        <v>15</v>
      </c>
      <c r="AM610" s="386" t="s">
        <v>1280</v>
      </c>
      <c r="AN610" s="387" t="s">
        <v>892</v>
      </c>
      <c r="AO610" s="387" t="s">
        <v>1204</v>
      </c>
      <c r="AP610" s="387">
        <v>7</v>
      </c>
      <c r="AQ610" s="553">
        <v>3029</v>
      </c>
      <c r="AR610" s="372">
        <v>762</v>
      </c>
    </row>
    <row r="611" spans="35:44">
      <c r="AI611" s="628" t="str">
        <f t="shared" si="10"/>
        <v>42954TE (CEVANSIR CUP)15Sκ16</v>
      </c>
      <c r="AJ611" s="391">
        <v>42954</v>
      </c>
      <c r="AK611" s="384" t="s">
        <v>1441</v>
      </c>
      <c r="AL611" s="385">
        <v>15</v>
      </c>
      <c r="AM611" s="386" t="s">
        <v>1280</v>
      </c>
      <c r="AN611" s="387" t="s">
        <v>892</v>
      </c>
      <c r="AO611" s="387" t="s">
        <v>1208</v>
      </c>
      <c r="AP611" s="387">
        <v>11</v>
      </c>
      <c r="AQ611" s="553">
        <v>3030</v>
      </c>
      <c r="AR611" s="372">
        <v>763</v>
      </c>
    </row>
    <row r="612" spans="35:44">
      <c r="AI612" s="628" t="str">
        <f t="shared" si="10"/>
        <v>42955ITF (COPERNICUS)14Sκ18</v>
      </c>
      <c r="AJ612" s="391">
        <v>42955</v>
      </c>
      <c r="AK612" s="384" t="s">
        <v>1442</v>
      </c>
      <c r="AL612" s="385">
        <v>14</v>
      </c>
      <c r="AM612" s="386" t="s">
        <v>1278</v>
      </c>
      <c r="AN612" s="387" t="s">
        <v>892</v>
      </c>
      <c r="AO612" s="387" t="s">
        <v>1209</v>
      </c>
      <c r="AP612" s="387">
        <v>12</v>
      </c>
      <c r="AQ612" s="553">
        <v>3031</v>
      </c>
      <c r="AR612" s="372">
        <v>764</v>
      </c>
    </row>
    <row r="613" spans="35:44">
      <c r="AI613" s="628" t="str">
        <f t="shared" si="10"/>
        <v>42955ITF (COPERNICUS)14Dκ18</v>
      </c>
      <c r="AJ613" s="391">
        <v>42955</v>
      </c>
      <c r="AK613" s="384" t="s">
        <v>1442</v>
      </c>
      <c r="AL613" s="385">
        <v>14</v>
      </c>
      <c r="AM613" s="386" t="s">
        <v>1278</v>
      </c>
      <c r="AN613" s="387" t="s">
        <v>893</v>
      </c>
      <c r="AO613" s="387" t="s">
        <v>1209</v>
      </c>
      <c r="AP613" s="387">
        <v>20</v>
      </c>
      <c r="AQ613" s="553">
        <v>3032</v>
      </c>
      <c r="AR613" s="372">
        <v>764</v>
      </c>
    </row>
    <row r="614" spans="35:44">
      <c r="AI614" s="628" t="str">
        <f t="shared" si="10"/>
        <v>42968ITF (NEOCOM)14Sα18</v>
      </c>
      <c r="AJ614" s="391">
        <v>42968</v>
      </c>
      <c r="AK614" s="384" t="s">
        <v>1443</v>
      </c>
      <c r="AL614" s="385">
        <v>14</v>
      </c>
      <c r="AM614" s="386" t="s">
        <v>1278</v>
      </c>
      <c r="AN614" s="387" t="s">
        <v>892</v>
      </c>
      <c r="AO614" s="387" t="s">
        <v>1205</v>
      </c>
      <c r="AP614" s="387">
        <v>8</v>
      </c>
      <c r="AQ614" s="553">
        <v>3033</v>
      </c>
      <c r="AR614" s="372">
        <v>765</v>
      </c>
    </row>
    <row r="615" spans="35:44">
      <c r="AI615" s="628" t="str">
        <f t="shared" si="10"/>
        <v>42968ITF (NEOCOM)14Dα18</v>
      </c>
      <c r="AJ615" s="391">
        <v>42968</v>
      </c>
      <c r="AK615" s="384" t="s">
        <v>1443</v>
      </c>
      <c r="AL615" s="385">
        <v>14</v>
      </c>
      <c r="AM615" s="386" t="s">
        <v>1278</v>
      </c>
      <c r="AN615" s="387" t="s">
        <v>893</v>
      </c>
      <c r="AO615" s="387" t="s">
        <v>1205</v>
      </c>
      <c r="AP615" s="387">
        <v>16</v>
      </c>
      <c r="AQ615" s="553">
        <v>3034</v>
      </c>
      <c r="AR615" s="372">
        <v>765</v>
      </c>
    </row>
    <row r="616" spans="35:44">
      <c r="AI616" s="628" t="str">
        <f t="shared" si="10"/>
        <v>42975TE (BOHDAN)15Sα16</v>
      </c>
      <c r="AJ616" s="391">
        <v>42975</v>
      </c>
      <c r="AK616" s="384" t="s">
        <v>1444</v>
      </c>
      <c r="AL616" s="385">
        <v>15</v>
      </c>
      <c r="AM616" s="386" t="s">
        <v>1280</v>
      </c>
      <c r="AN616" s="387" t="s">
        <v>892</v>
      </c>
      <c r="AO616" s="387" t="s">
        <v>1204</v>
      </c>
      <c r="AP616" s="387">
        <v>7</v>
      </c>
      <c r="AQ616" s="553">
        <v>3035</v>
      </c>
      <c r="AR616" s="372">
        <v>766</v>
      </c>
    </row>
    <row r="617" spans="35:44">
      <c r="AI617" s="628" t="str">
        <f t="shared" si="10"/>
        <v>42982TE (TORNEO)15Sα16</v>
      </c>
      <c r="AJ617" s="391">
        <v>42982</v>
      </c>
      <c r="AK617" s="384" t="s">
        <v>1445</v>
      </c>
      <c r="AL617" s="385">
        <v>15</v>
      </c>
      <c r="AM617" s="386" t="s">
        <v>1280</v>
      </c>
      <c r="AN617" s="387" t="s">
        <v>892</v>
      </c>
      <c r="AO617" s="387" t="s">
        <v>1204</v>
      </c>
      <c r="AP617" s="387">
        <v>7</v>
      </c>
      <c r="AQ617" s="553">
        <v>3036</v>
      </c>
      <c r="AR617" s="372">
        <v>767</v>
      </c>
    </row>
    <row r="618" spans="35:44">
      <c r="AI618" s="628" t="str">
        <f t="shared" si="10"/>
        <v>42982TE (TORNEO)15Dα16</v>
      </c>
      <c r="AJ618" s="391">
        <v>42982</v>
      </c>
      <c r="AK618" s="384" t="s">
        <v>1445</v>
      </c>
      <c r="AL618" s="385">
        <v>15</v>
      </c>
      <c r="AM618" s="386" t="s">
        <v>1280</v>
      </c>
      <c r="AN618" s="387" t="s">
        <v>893</v>
      </c>
      <c r="AO618" s="387" t="s">
        <v>1204</v>
      </c>
      <c r="AP618" s="387">
        <v>15</v>
      </c>
      <c r="AQ618" s="553">
        <v>3037</v>
      </c>
      <c r="AR618" s="372">
        <v>767</v>
      </c>
    </row>
    <row r="619" spans="35:44">
      <c r="AI619" s="628" t="str">
        <f t="shared" si="10"/>
        <v>42999Ε2ε (Β)130Sα12</v>
      </c>
      <c r="AJ619" s="391">
        <v>42999</v>
      </c>
      <c r="AK619" s="384" t="s">
        <v>1446</v>
      </c>
      <c r="AL619" s="385">
        <v>130</v>
      </c>
      <c r="AM619" s="386" t="s">
        <v>194</v>
      </c>
      <c r="AN619" s="387" t="s">
        <v>892</v>
      </c>
      <c r="AO619" s="387" t="s">
        <v>1202</v>
      </c>
      <c r="AP619" s="387">
        <v>5</v>
      </c>
      <c r="AQ619" s="553">
        <v>3038</v>
      </c>
      <c r="AR619" s="372">
        <v>768</v>
      </c>
    </row>
    <row r="620" spans="35:44">
      <c r="AI620" s="628" t="str">
        <f t="shared" si="10"/>
        <v>42999Ε2ε (Β)152Sα14</v>
      </c>
      <c r="AJ620" s="391">
        <v>42999</v>
      </c>
      <c r="AK620" s="384" t="s">
        <v>1446</v>
      </c>
      <c r="AL620" s="385">
        <v>152</v>
      </c>
      <c r="AM620" s="386" t="s">
        <v>303</v>
      </c>
      <c r="AN620" s="387" t="s">
        <v>892</v>
      </c>
      <c r="AO620" s="387" t="s">
        <v>1203</v>
      </c>
      <c r="AP620" s="387">
        <v>6</v>
      </c>
      <c r="AQ620" s="553">
        <v>3039</v>
      </c>
      <c r="AR620" s="372">
        <v>768</v>
      </c>
    </row>
    <row r="621" spans="35:44">
      <c r="AI621" s="628" t="str">
        <f t="shared" si="10"/>
        <v>42999Ε2ε (Β)165Sα16</v>
      </c>
      <c r="AJ621" s="391">
        <v>42999</v>
      </c>
      <c r="AK621" s="384" t="s">
        <v>1446</v>
      </c>
      <c r="AL621" s="385">
        <v>165</v>
      </c>
      <c r="AM621" s="386" t="s">
        <v>496</v>
      </c>
      <c r="AN621" s="387" t="s">
        <v>892</v>
      </c>
      <c r="AO621" s="387" t="s">
        <v>1204</v>
      </c>
      <c r="AP621" s="387">
        <v>7</v>
      </c>
      <c r="AQ621" s="553">
        <v>3040</v>
      </c>
      <c r="AR621" s="372">
        <v>768</v>
      </c>
    </row>
    <row r="622" spans="35:44">
      <c r="AI622" s="628" t="str">
        <f t="shared" si="10"/>
        <v>42999Ε2ε (Β)130Sκ12</v>
      </c>
      <c r="AJ622" s="391">
        <v>42999</v>
      </c>
      <c r="AK622" s="384" t="s">
        <v>1446</v>
      </c>
      <c r="AL622" s="385">
        <v>130</v>
      </c>
      <c r="AM622" s="386" t="s">
        <v>194</v>
      </c>
      <c r="AN622" s="387" t="s">
        <v>892</v>
      </c>
      <c r="AO622" s="387" t="s">
        <v>1206</v>
      </c>
      <c r="AP622" s="387">
        <v>9</v>
      </c>
      <c r="AQ622" s="553">
        <v>3041</v>
      </c>
      <c r="AR622" s="372">
        <v>768</v>
      </c>
    </row>
    <row r="623" spans="35:44">
      <c r="AI623" s="628" t="str">
        <f t="shared" si="10"/>
        <v>42999Ε2ε (Β)152Sκ14</v>
      </c>
      <c r="AJ623" s="391">
        <v>42999</v>
      </c>
      <c r="AK623" s="384" t="s">
        <v>1446</v>
      </c>
      <c r="AL623" s="385">
        <v>152</v>
      </c>
      <c r="AM623" s="386" t="s">
        <v>303</v>
      </c>
      <c r="AN623" s="387" t="s">
        <v>892</v>
      </c>
      <c r="AO623" s="387" t="s">
        <v>1207</v>
      </c>
      <c r="AP623" s="387">
        <v>10</v>
      </c>
      <c r="AQ623" s="553">
        <v>3042</v>
      </c>
      <c r="AR623" s="372">
        <v>768</v>
      </c>
    </row>
    <row r="624" spans="35:44">
      <c r="AI624" s="628" t="str">
        <f t="shared" si="10"/>
        <v>42999Ε2ε (Β)165Sκ16</v>
      </c>
      <c r="AJ624" s="391">
        <v>42999</v>
      </c>
      <c r="AK624" s="384" t="s">
        <v>1446</v>
      </c>
      <c r="AL624" s="385">
        <v>165</v>
      </c>
      <c r="AM624" s="386" t="s">
        <v>496</v>
      </c>
      <c r="AN624" s="387" t="s">
        <v>892</v>
      </c>
      <c r="AO624" s="387" t="s">
        <v>1208</v>
      </c>
      <c r="AP624" s="387">
        <v>11</v>
      </c>
      <c r="AQ624" s="553">
        <v>3043</v>
      </c>
      <c r="AR624" s="372">
        <v>768</v>
      </c>
    </row>
    <row r="625" spans="35:44">
      <c r="AI625" s="628" t="str">
        <f t="shared" si="10"/>
        <v>42999Ε2ε (Δ)211Sα12</v>
      </c>
      <c r="AJ625" s="391">
        <v>42999</v>
      </c>
      <c r="AK625" s="384" t="s">
        <v>1447</v>
      </c>
      <c r="AL625" s="385">
        <v>211</v>
      </c>
      <c r="AM625" s="386" t="s">
        <v>239</v>
      </c>
      <c r="AN625" s="387" t="s">
        <v>892</v>
      </c>
      <c r="AO625" s="387" t="s">
        <v>1202</v>
      </c>
      <c r="AP625" s="387">
        <v>5</v>
      </c>
      <c r="AQ625" s="553">
        <v>3044</v>
      </c>
      <c r="AR625" s="372">
        <v>769</v>
      </c>
    </row>
    <row r="626" spans="35:44">
      <c r="AI626" s="628" t="str">
        <f t="shared" si="10"/>
        <v>42999Ε2ε (Δ)220Sα14</v>
      </c>
      <c r="AJ626" s="391">
        <v>42999</v>
      </c>
      <c r="AK626" s="384" t="s">
        <v>1447</v>
      </c>
      <c r="AL626" s="385">
        <v>220</v>
      </c>
      <c r="AM626" s="386" t="s">
        <v>309</v>
      </c>
      <c r="AN626" s="387" t="s">
        <v>892</v>
      </c>
      <c r="AO626" s="387" t="s">
        <v>1203</v>
      </c>
      <c r="AP626" s="387">
        <v>6</v>
      </c>
      <c r="AQ626" s="553">
        <v>3045</v>
      </c>
      <c r="AR626" s="372">
        <v>769</v>
      </c>
    </row>
    <row r="627" spans="35:44">
      <c r="AI627" s="628" t="str">
        <f t="shared" si="10"/>
        <v>42999Ε2ε (Δ)218Sα16</v>
      </c>
      <c r="AJ627" s="391">
        <v>42999</v>
      </c>
      <c r="AK627" s="384" t="s">
        <v>1447</v>
      </c>
      <c r="AL627" s="385">
        <v>218</v>
      </c>
      <c r="AM627" s="386" t="s">
        <v>295</v>
      </c>
      <c r="AN627" s="387" t="s">
        <v>892</v>
      </c>
      <c r="AO627" s="387" t="s">
        <v>1204</v>
      </c>
      <c r="AP627" s="387">
        <v>7</v>
      </c>
      <c r="AQ627" s="553">
        <v>3046</v>
      </c>
      <c r="AR627" s="372">
        <v>769</v>
      </c>
    </row>
    <row r="628" spans="35:44">
      <c r="AI628" s="628" t="str">
        <f t="shared" si="10"/>
        <v>42999Ε2ε (Δ)211Sκ12</v>
      </c>
      <c r="AJ628" s="391">
        <v>42999</v>
      </c>
      <c r="AK628" s="384" t="s">
        <v>1447</v>
      </c>
      <c r="AL628" s="385">
        <v>211</v>
      </c>
      <c r="AM628" s="386" t="s">
        <v>239</v>
      </c>
      <c r="AN628" s="387" t="s">
        <v>892</v>
      </c>
      <c r="AO628" s="387" t="s">
        <v>1206</v>
      </c>
      <c r="AP628" s="387">
        <v>9</v>
      </c>
      <c r="AQ628" s="553">
        <v>3047</v>
      </c>
      <c r="AR628" s="372">
        <v>769</v>
      </c>
    </row>
    <row r="629" spans="35:44">
      <c r="AI629" s="628" t="str">
        <f t="shared" si="10"/>
        <v>42999Ε2ε (Δ)220Sκ14</v>
      </c>
      <c r="AJ629" s="391">
        <v>42999</v>
      </c>
      <c r="AK629" s="384" t="s">
        <v>1447</v>
      </c>
      <c r="AL629" s="385">
        <v>220</v>
      </c>
      <c r="AM629" s="386" t="s">
        <v>309</v>
      </c>
      <c r="AN629" s="387" t="s">
        <v>892</v>
      </c>
      <c r="AO629" s="387" t="s">
        <v>1207</v>
      </c>
      <c r="AP629" s="387">
        <v>10</v>
      </c>
      <c r="AQ629" s="553">
        <v>3048</v>
      </c>
      <c r="AR629" s="372">
        <v>769</v>
      </c>
    </row>
    <row r="630" spans="35:44">
      <c r="AI630" s="628" t="str">
        <f t="shared" si="10"/>
        <v>42999Ε2ε (Δ)218Sκ16</v>
      </c>
      <c r="AJ630" s="391">
        <v>42999</v>
      </c>
      <c r="AK630" s="384" t="s">
        <v>1447</v>
      </c>
      <c r="AL630" s="385">
        <v>218</v>
      </c>
      <c r="AM630" s="386" t="s">
        <v>295</v>
      </c>
      <c r="AN630" s="387" t="s">
        <v>892</v>
      </c>
      <c r="AO630" s="387" t="s">
        <v>1208</v>
      </c>
      <c r="AP630" s="387">
        <v>11</v>
      </c>
      <c r="AQ630" s="553">
        <v>3049</v>
      </c>
      <c r="AR630" s="372">
        <v>769</v>
      </c>
    </row>
    <row r="631" spans="35:44">
      <c r="AI631" s="628" t="str">
        <f t="shared" si="10"/>
        <v>42999Ε2ε (Θ)398Sα12</v>
      </c>
      <c r="AJ631" s="391">
        <v>42999</v>
      </c>
      <c r="AK631" s="384" t="s">
        <v>1448</v>
      </c>
      <c r="AL631" s="385">
        <v>398</v>
      </c>
      <c r="AM631" s="386" t="s">
        <v>331</v>
      </c>
      <c r="AN631" s="387" t="s">
        <v>892</v>
      </c>
      <c r="AO631" s="387" t="s">
        <v>1202</v>
      </c>
      <c r="AP631" s="387">
        <v>5</v>
      </c>
      <c r="AQ631" s="553">
        <v>3050</v>
      </c>
      <c r="AR631" s="372">
        <v>770</v>
      </c>
    </row>
    <row r="632" spans="35:44">
      <c r="AI632" s="628" t="str">
        <f t="shared" si="10"/>
        <v>42999Ε2ε (Θ)374Sα14</v>
      </c>
      <c r="AJ632" s="391">
        <v>42999</v>
      </c>
      <c r="AK632" s="384" t="s">
        <v>1448</v>
      </c>
      <c r="AL632" s="385">
        <v>374</v>
      </c>
      <c r="AM632" s="386" t="s">
        <v>202</v>
      </c>
      <c r="AN632" s="387" t="s">
        <v>892</v>
      </c>
      <c r="AO632" s="387" t="s">
        <v>1203</v>
      </c>
      <c r="AP632" s="387">
        <v>6</v>
      </c>
      <c r="AQ632" s="553">
        <v>3051</v>
      </c>
      <c r="AR632" s="372">
        <v>770</v>
      </c>
    </row>
    <row r="633" spans="35:44">
      <c r="AI633" s="628" t="str">
        <f t="shared" si="10"/>
        <v>42999Ε2ε (Θ)374Sα16</v>
      </c>
      <c r="AJ633" s="391">
        <v>42999</v>
      </c>
      <c r="AK633" s="384" t="s">
        <v>1448</v>
      </c>
      <c r="AL633" s="385">
        <v>374</v>
      </c>
      <c r="AM633" s="386" t="s">
        <v>202</v>
      </c>
      <c r="AN633" s="387" t="s">
        <v>892</v>
      </c>
      <c r="AO633" s="387" t="s">
        <v>1204</v>
      </c>
      <c r="AP633" s="387">
        <v>7</v>
      </c>
      <c r="AQ633" s="553">
        <v>3052</v>
      </c>
      <c r="AR633" s="372">
        <v>770</v>
      </c>
    </row>
    <row r="634" spans="35:44">
      <c r="AI634" s="628" t="str">
        <f t="shared" si="10"/>
        <v>42999Ε2ε (Θ)374Sκ12</v>
      </c>
      <c r="AJ634" s="391">
        <v>42999</v>
      </c>
      <c r="AK634" s="384" t="s">
        <v>1448</v>
      </c>
      <c r="AL634" s="385">
        <v>374</v>
      </c>
      <c r="AM634" s="386" t="s">
        <v>202</v>
      </c>
      <c r="AN634" s="387" t="s">
        <v>892</v>
      </c>
      <c r="AO634" s="387" t="s">
        <v>1206</v>
      </c>
      <c r="AP634" s="387">
        <v>9</v>
      </c>
      <c r="AQ634" s="553">
        <v>3053</v>
      </c>
      <c r="AR634" s="372">
        <v>770</v>
      </c>
    </row>
    <row r="635" spans="35:44">
      <c r="AI635" s="628" t="str">
        <f t="shared" si="10"/>
        <v>42999Ε2ε (Θ)398Sκ14</v>
      </c>
      <c r="AJ635" s="391">
        <v>42999</v>
      </c>
      <c r="AK635" s="384" t="s">
        <v>1448</v>
      </c>
      <c r="AL635" s="385">
        <v>398</v>
      </c>
      <c r="AM635" s="386" t="s">
        <v>331</v>
      </c>
      <c r="AN635" s="387" t="s">
        <v>892</v>
      </c>
      <c r="AO635" s="387" t="s">
        <v>1207</v>
      </c>
      <c r="AP635" s="387">
        <v>10</v>
      </c>
      <c r="AQ635" s="553">
        <v>3054</v>
      </c>
      <c r="AR635" s="372">
        <v>770</v>
      </c>
    </row>
    <row r="636" spans="35:44">
      <c r="AI636" s="628" t="str">
        <f t="shared" si="10"/>
        <v>42999Ε2ε (Θ)398Sκ16</v>
      </c>
      <c r="AJ636" s="391">
        <v>42999</v>
      </c>
      <c r="AK636" s="384" t="s">
        <v>1448</v>
      </c>
      <c r="AL636" s="385">
        <v>398</v>
      </c>
      <c r="AM636" s="386" t="s">
        <v>331</v>
      </c>
      <c r="AN636" s="387" t="s">
        <v>892</v>
      </c>
      <c r="AO636" s="387" t="s">
        <v>1208</v>
      </c>
      <c r="AP636" s="387">
        <v>11</v>
      </c>
      <c r="AQ636" s="553">
        <v>3055</v>
      </c>
      <c r="AR636" s="372">
        <v>770</v>
      </c>
    </row>
    <row r="637" spans="35:44">
      <c r="AI637" s="628" t="str">
        <f t="shared" si="10"/>
        <v>42999Ε2ε (Β)130Dα12</v>
      </c>
      <c r="AJ637" s="391">
        <v>42999</v>
      </c>
      <c r="AK637" s="384" t="s">
        <v>1446</v>
      </c>
      <c r="AL637" s="385">
        <v>130</v>
      </c>
      <c r="AM637" s="386" t="s">
        <v>194</v>
      </c>
      <c r="AN637" s="387" t="s">
        <v>893</v>
      </c>
      <c r="AO637" s="387" t="s">
        <v>1202</v>
      </c>
      <c r="AP637" s="387">
        <v>13</v>
      </c>
      <c r="AQ637" s="553">
        <v>3056</v>
      </c>
      <c r="AR637" s="372">
        <v>768</v>
      </c>
    </row>
    <row r="638" spans="35:44">
      <c r="AI638" s="628" t="str">
        <f t="shared" si="10"/>
        <v>42999Ε2ε (Β)152Dα14</v>
      </c>
      <c r="AJ638" s="391">
        <v>42999</v>
      </c>
      <c r="AK638" s="384" t="s">
        <v>1446</v>
      </c>
      <c r="AL638" s="385">
        <v>152</v>
      </c>
      <c r="AM638" s="386" t="s">
        <v>303</v>
      </c>
      <c r="AN638" s="387" t="s">
        <v>893</v>
      </c>
      <c r="AO638" s="387" t="s">
        <v>1203</v>
      </c>
      <c r="AP638" s="387">
        <v>14</v>
      </c>
      <c r="AQ638" s="553">
        <v>3057</v>
      </c>
      <c r="AR638" s="372">
        <v>768</v>
      </c>
    </row>
    <row r="639" spans="35:44">
      <c r="AI639" s="628" t="str">
        <f t="shared" si="10"/>
        <v>42999Ε2ε (Β)165Dα16</v>
      </c>
      <c r="AJ639" s="391">
        <v>42999</v>
      </c>
      <c r="AK639" s="384" t="s">
        <v>1446</v>
      </c>
      <c r="AL639" s="385">
        <v>165</v>
      </c>
      <c r="AM639" s="386" t="s">
        <v>496</v>
      </c>
      <c r="AN639" s="387" t="s">
        <v>893</v>
      </c>
      <c r="AO639" s="387" t="s">
        <v>1204</v>
      </c>
      <c r="AP639" s="387">
        <v>15</v>
      </c>
      <c r="AQ639" s="553">
        <v>3058</v>
      </c>
      <c r="AR639" s="372">
        <v>768</v>
      </c>
    </row>
    <row r="640" spans="35:44">
      <c r="AI640" s="628" t="str">
        <f t="shared" si="10"/>
        <v>42999Ε2ε (Β)130Dκ12</v>
      </c>
      <c r="AJ640" s="391">
        <v>42999</v>
      </c>
      <c r="AK640" s="384" t="s">
        <v>1446</v>
      </c>
      <c r="AL640" s="385">
        <v>130</v>
      </c>
      <c r="AM640" s="386" t="s">
        <v>194</v>
      </c>
      <c r="AN640" s="387" t="s">
        <v>893</v>
      </c>
      <c r="AO640" s="387" t="s">
        <v>1206</v>
      </c>
      <c r="AP640" s="387">
        <v>17</v>
      </c>
      <c r="AQ640" s="553">
        <v>3059</v>
      </c>
      <c r="AR640" s="372">
        <v>768</v>
      </c>
    </row>
    <row r="641" spans="35:44">
      <c r="AI641" s="628" t="str">
        <f t="shared" si="10"/>
        <v>42999Ε2ε (Β)152Dκ14</v>
      </c>
      <c r="AJ641" s="391">
        <v>42999</v>
      </c>
      <c r="AK641" s="384" t="s">
        <v>1446</v>
      </c>
      <c r="AL641" s="385">
        <v>152</v>
      </c>
      <c r="AM641" s="386" t="s">
        <v>303</v>
      </c>
      <c r="AN641" s="387" t="s">
        <v>893</v>
      </c>
      <c r="AO641" s="387" t="s">
        <v>1207</v>
      </c>
      <c r="AP641" s="387">
        <v>18</v>
      </c>
      <c r="AQ641" s="553">
        <v>3060</v>
      </c>
      <c r="AR641" s="372">
        <v>768</v>
      </c>
    </row>
    <row r="642" spans="35:44">
      <c r="AI642" s="628" t="str">
        <f t="shared" si="10"/>
        <v>42999Ε2ε (Β)165Dκ16</v>
      </c>
      <c r="AJ642" s="391">
        <v>42999</v>
      </c>
      <c r="AK642" s="384" t="s">
        <v>1446</v>
      </c>
      <c r="AL642" s="385">
        <v>165</v>
      </c>
      <c r="AM642" s="386" t="s">
        <v>496</v>
      </c>
      <c r="AN642" s="387" t="s">
        <v>893</v>
      </c>
      <c r="AO642" s="387" t="s">
        <v>1208</v>
      </c>
      <c r="AP642" s="387">
        <v>19</v>
      </c>
      <c r="AQ642" s="553">
        <v>3061</v>
      </c>
      <c r="AR642" s="372">
        <v>768</v>
      </c>
    </row>
    <row r="643" spans="35:44">
      <c r="AI643" s="628" t="str">
        <f t="shared" ref="AI643:AI706" si="11">AJ643&amp;AK643&amp;AL643&amp;AN643&amp;AO643</f>
        <v>42999Ε2ε (Δ)211Dα12</v>
      </c>
      <c r="AJ643" s="391">
        <v>42999</v>
      </c>
      <c r="AK643" s="384" t="s">
        <v>1447</v>
      </c>
      <c r="AL643" s="385">
        <v>211</v>
      </c>
      <c r="AM643" s="386" t="s">
        <v>239</v>
      </c>
      <c r="AN643" s="387" t="s">
        <v>893</v>
      </c>
      <c r="AO643" s="387" t="s">
        <v>1202</v>
      </c>
      <c r="AP643" s="387">
        <v>13</v>
      </c>
      <c r="AQ643" s="553">
        <v>3062</v>
      </c>
      <c r="AR643" s="372">
        <v>769</v>
      </c>
    </row>
    <row r="644" spans="35:44">
      <c r="AI644" s="628" t="str">
        <f t="shared" si="11"/>
        <v>42999Ε2ε (Δ)220Dα14</v>
      </c>
      <c r="AJ644" s="391">
        <v>42999</v>
      </c>
      <c r="AK644" s="384" t="s">
        <v>1447</v>
      </c>
      <c r="AL644" s="385">
        <v>220</v>
      </c>
      <c r="AM644" s="386" t="s">
        <v>309</v>
      </c>
      <c r="AN644" s="387" t="s">
        <v>893</v>
      </c>
      <c r="AO644" s="387" t="s">
        <v>1203</v>
      </c>
      <c r="AP644" s="387">
        <v>14</v>
      </c>
      <c r="AQ644" s="553">
        <v>3063</v>
      </c>
      <c r="AR644" s="372">
        <v>769</v>
      </c>
    </row>
    <row r="645" spans="35:44">
      <c r="AI645" s="628" t="str">
        <f t="shared" si="11"/>
        <v>42999Ε2ε (Δ)218Dα16</v>
      </c>
      <c r="AJ645" s="391">
        <v>42999</v>
      </c>
      <c r="AK645" s="384" t="s">
        <v>1447</v>
      </c>
      <c r="AL645" s="385">
        <v>218</v>
      </c>
      <c r="AM645" s="386" t="s">
        <v>295</v>
      </c>
      <c r="AN645" s="387" t="s">
        <v>893</v>
      </c>
      <c r="AO645" s="387" t="s">
        <v>1204</v>
      </c>
      <c r="AP645" s="387">
        <v>15</v>
      </c>
      <c r="AQ645" s="553">
        <v>3064</v>
      </c>
      <c r="AR645" s="372">
        <v>769</v>
      </c>
    </row>
    <row r="646" spans="35:44">
      <c r="AI646" s="628" t="str">
        <f t="shared" si="11"/>
        <v>42999Ε2ε (Δ)211Dκ12</v>
      </c>
      <c r="AJ646" s="391">
        <v>42999</v>
      </c>
      <c r="AK646" s="384" t="s">
        <v>1447</v>
      </c>
      <c r="AL646" s="385">
        <v>211</v>
      </c>
      <c r="AM646" s="386" t="s">
        <v>239</v>
      </c>
      <c r="AN646" s="387" t="s">
        <v>893</v>
      </c>
      <c r="AO646" s="387" t="s">
        <v>1206</v>
      </c>
      <c r="AP646" s="387">
        <v>17</v>
      </c>
      <c r="AQ646" s="553">
        <v>3065</v>
      </c>
      <c r="AR646" s="372">
        <v>769</v>
      </c>
    </row>
    <row r="647" spans="35:44">
      <c r="AI647" s="628" t="str">
        <f t="shared" si="11"/>
        <v>42999Ε2ε (Δ)220Dκ14</v>
      </c>
      <c r="AJ647" s="391">
        <v>42999</v>
      </c>
      <c r="AK647" s="384" t="s">
        <v>1447</v>
      </c>
      <c r="AL647" s="385">
        <v>220</v>
      </c>
      <c r="AM647" s="386" t="s">
        <v>309</v>
      </c>
      <c r="AN647" s="387" t="s">
        <v>893</v>
      </c>
      <c r="AO647" s="387" t="s">
        <v>1207</v>
      </c>
      <c r="AP647" s="387">
        <v>18</v>
      </c>
      <c r="AQ647" s="553">
        <v>3066</v>
      </c>
      <c r="AR647" s="372">
        <v>769</v>
      </c>
    </row>
    <row r="648" spans="35:44">
      <c r="AI648" s="628" t="str">
        <f t="shared" si="11"/>
        <v>42999Ε2ε (Δ)218Dκ16</v>
      </c>
      <c r="AJ648" s="391">
        <v>42999</v>
      </c>
      <c r="AK648" s="384" t="s">
        <v>1447</v>
      </c>
      <c r="AL648" s="385">
        <v>218</v>
      </c>
      <c r="AM648" s="386" t="s">
        <v>295</v>
      </c>
      <c r="AN648" s="387" t="s">
        <v>893</v>
      </c>
      <c r="AO648" s="387" t="s">
        <v>1208</v>
      </c>
      <c r="AP648" s="387">
        <v>19</v>
      </c>
      <c r="AQ648" s="553">
        <v>3067</v>
      </c>
      <c r="AR648" s="372">
        <v>769</v>
      </c>
    </row>
    <row r="649" spans="35:44">
      <c r="AI649" s="628" t="str">
        <f t="shared" si="11"/>
        <v>42999Ε2ε (Θ)398Dα12</v>
      </c>
      <c r="AJ649" s="391">
        <v>42999</v>
      </c>
      <c r="AK649" s="384" t="s">
        <v>1448</v>
      </c>
      <c r="AL649" s="385">
        <v>398</v>
      </c>
      <c r="AM649" s="386" t="s">
        <v>331</v>
      </c>
      <c r="AN649" s="387" t="s">
        <v>893</v>
      </c>
      <c r="AO649" s="387" t="s">
        <v>1202</v>
      </c>
      <c r="AP649" s="387">
        <v>13</v>
      </c>
      <c r="AQ649" s="553">
        <v>3068</v>
      </c>
      <c r="AR649" s="372">
        <v>770</v>
      </c>
    </row>
    <row r="650" spans="35:44">
      <c r="AI650" s="628" t="str">
        <f t="shared" si="11"/>
        <v>42999Ε2ε (Θ)374Dα14</v>
      </c>
      <c r="AJ650" s="391">
        <v>42999</v>
      </c>
      <c r="AK650" s="384" t="s">
        <v>1448</v>
      </c>
      <c r="AL650" s="385">
        <v>374</v>
      </c>
      <c r="AM650" s="386" t="s">
        <v>202</v>
      </c>
      <c r="AN650" s="387" t="s">
        <v>893</v>
      </c>
      <c r="AO650" s="387" t="s">
        <v>1203</v>
      </c>
      <c r="AP650" s="387">
        <v>14</v>
      </c>
      <c r="AQ650" s="553">
        <v>3069</v>
      </c>
      <c r="AR650" s="372">
        <v>770</v>
      </c>
    </row>
    <row r="651" spans="35:44">
      <c r="AI651" s="628" t="str">
        <f t="shared" si="11"/>
        <v>42999Ε2ε (Θ)374Dα16</v>
      </c>
      <c r="AJ651" s="391">
        <v>42999</v>
      </c>
      <c r="AK651" s="384" t="s">
        <v>1448</v>
      </c>
      <c r="AL651" s="385">
        <v>374</v>
      </c>
      <c r="AM651" s="386" t="s">
        <v>202</v>
      </c>
      <c r="AN651" s="387" t="s">
        <v>893</v>
      </c>
      <c r="AO651" s="387" t="s">
        <v>1204</v>
      </c>
      <c r="AP651" s="387">
        <v>15</v>
      </c>
      <c r="AQ651" s="553">
        <v>3070</v>
      </c>
      <c r="AR651" s="372">
        <v>770</v>
      </c>
    </row>
    <row r="652" spans="35:44">
      <c r="AI652" s="628" t="str">
        <f t="shared" si="11"/>
        <v>42999Ε2ε (Θ)374Dκ12</v>
      </c>
      <c r="AJ652" s="391">
        <v>42999</v>
      </c>
      <c r="AK652" s="384" t="s">
        <v>1448</v>
      </c>
      <c r="AL652" s="385">
        <v>374</v>
      </c>
      <c r="AM652" s="386" t="s">
        <v>202</v>
      </c>
      <c r="AN652" s="387" t="s">
        <v>893</v>
      </c>
      <c r="AO652" s="387" t="s">
        <v>1206</v>
      </c>
      <c r="AP652" s="387">
        <v>17</v>
      </c>
      <c r="AQ652" s="553">
        <v>3071</v>
      </c>
      <c r="AR652" s="372">
        <v>770</v>
      </c>
    </row>
    <row r="653" spans="35:44">
      <c r="AI653" s="628" t="str">
        <f t="shared" si="11"/>
        <v>42999Ε2ε (Θ)398Dκ14</v>
      </c>
      <c r="AJ653" s="391">
        <v>42999</v>
      </c>
      <c r="AK653" s="384" t="s">
        <v>1448</v>
      </c>
      <c r="AL653" s="385">
        <v>398</v>
      </c>
      <c r="AM653" s="386" t="s">
        <v>331</v>
      </c>
      <c r="AN653" s="387" t="s">
        <v>893</v>
      </c>
      <c r="AO653" s="387" t="s">
        <v>1207</v>
      </c>
      <c r="AP653" s="387">
        <v>18</v>
      </c>
      <c r="AQ653" s="553">
        <v>3072</v>
      </c>
      <c r="AR653" s="372">
        <v>770</v>
      </c>
    </row>
    <row r="654" spans="35:44">
      <c r="AI654" s="628" t="str">
        <f t="shared" si="11"/>
        <v>42999Ε2ε (Θ)398Dκ16</v>
      </c>
      <c r="AJ654" s="391">
        <v>42999</v>
      </c>
      <c r="AK654" s="384" t="s">
        <v>1448</v>
      </c>
      <c r="AL654" s="385">
        <v>398</v>
      </c>
      <c r="AM654" s="386" t="s">
        <v>331</v>
      </c>
      <c r="AN654" s="387" t="s">
        <v>893</v>
      </c>
      <c r="AO654" s="387" t="s">
        <v>1208</v>
      </c>
      <c r="AP654" s="387">
        <v>19</v>
      </c>
      <c r="AQ654" s="553">
        <v>3073</v>
      </c>
      <c r="AR654" s="372">
        <v>770</v>
      </c>
    </row>
    <row r="655" spans="35:44">
      <c r="AI655" s="628" t="str">
        <f t="shared" si="11"/>
        <v>42984Open Κεφαλονιά (ΣΤ)279Sανδ</v>
      </c>
      <c r="AJ655" s="391">
        <v>42984</v>
      </c>
      <c r="AK655" s="384" t="s">
        <v>1449</v>
      </c>
      <c r="AL655" s="385">
        <v>279</v>
      </c>
      <c r="AM655" s="386" t="s">
        <v>261</v>
      </c>
      <c r="AN655" s="387" t="s">
        <v>892</v>
      </c>
      <c r="AO655" s="387" t="s">
        <v>1423</v>
      </c>
      <c r="AP655" s="387">
        <v>25</v>
      </c>
      <c r="AQ655" s="553">
        <v>3074</v>
      </c>
      <c r="AR655" s="372">
        <v>771</v>
      </c>
    </row>
    <row r="656" spans="35:44">
      <c r="AI656" s="628" t="str">
        <f t="shared" si="11"/>
        <v>42984Open Κεφαλονιά (ΣΤ)279Dανδ</v>
      </c>
      <c r="AJ656" s="391">
        <v>42984</v>
      </c>
      <c r="AK656" s="384" t="s">
        <v>1449</v>
      </c>
      <c r="AL656" s="385">
        <v>279</v>
      </c>
      <c r="AM656" s="386" t="s">
        <v>261</v>
      </c>
      <c r="AN656" s="387" t="s">
        <v>893</v>
      </c>
      <c r="AO656" s="387" t="s">
        <v>1423</v>
      </c>
      <c r="AP656" s="387">
        <v>27</v>
      </c>
      <c r="AQ656" s="553">
        <v>3075</v>
      </c>
      <c r="AR656" s="372">
        <v>771</v>
      </c>
    </row>
    <row r="657" spans="35:44">
      <c r="AI657" s="628" t="str">
        <f t="shared" si="11"/>
        <v>42851Παν (Η) 16333Dμ16</v>
      </c>
      <c r="AJ657" s="391">
        <v>42851</v>
      </c>
      <c r="AK657" s="384" t="s">
        <v>1344</v>
      </c>
      <c r="AL657" s="385">
        <v>333</v>
      </c>
      <c r="AM657" s="386" t="s">
        <v>186</v>
      </c>
      <c r="AN657" s="387" t="s">
        <v>893</v>
      </c>
      <c r="AO657" s="387" t="s">
        <v>1450</v>
      </c>
      <c r="AP657" s="387">
        <v>23</v>
      </c>
      <c r="AQ657" s="553">
        <v>3076</v>
      </c>
      <c r="AR657" s="372">
        <v>651</v>
      </c>
    </row>
    <row r="658" spans="35:44">
      <c r="AI658" s="628" t="str">
        <f t="shared" si="11"/>
        <v>42829Παν (Η) 12333Dμ12</v>
      </c>
      <c r="AJ658" s="391">
        <v>42829</v>
      </c>
      <c r="AK658" s="384" t="s">
        <v>1342</v>
      </c>
      <c r="AL658" s="385">
        <v>333</v>
      </c>
      <c r="AM658" s="386" t="s">
        <v>186</v>
      </c>
      <c r="AN658" s="387" t="s">
        <v>893</v>
      </c>
      <c r="AO658" s="387" t="s">
        <v>1451</v>
      </c>
      <c r="AP658" s="387">
        <v>21</v>
      </c>
      <c r="AQ658" s="553">
        <v>3077</v>
      </c>
      <c r="AR658" s="372">
        <v>649</v>
      </c>
    </row>
    <row r="659" spans="35:44">
      <c r="AI659" s="628" t="str">
        <f t="shared" si="11"/>
        <v>42851Παν (Η) 14333Dμ14</v>
      </c>
      <c r="AJ659" s="391">
        <v>42851</v>
      </c>
      <c r="AK659" s="384" t="s">
        <v>1343</v>
      </c>
      <c r="AL659" s="385">
        <v>333</v>
      </c>
      <c r="AM659" s="386" t="s">
        <v>186</v>
      </c>
      <c r="AN659" s="387" t="s">
        <v>893</v>
      </c>
      <c r="AO659" s="387" t="s">
        <v>1452</v>
      </c>
      <c r="AP659" s="387">
        <v>22</v>
      </c>
      <c r="AQ659" s="553">
        <v>3078</v>
      </c>
      <c r="AR659" s="372">
        <v>650</v>
      </c>
    </row>
    <row r="660" spans="35:44">
      <c r="AI660" s="628" t="str">
        <f t="shared" si="11"/>
        <v>42905Παν (Η) ΑΓ349Dμαγ</v>
      </c>
      <c r="AJ660" s="391">
        <v>42905</v>
      </c>
      <c r="AK660" s="384" t="s">
        <v>1430</v>
      </c>
      <c r="AL660" s="385">
        <v>349</v>
      </c>
      <c r="AM660" s="386" t="s">
        <v>274</v>
      </c>
      <c r="AN660" s="387" t="s">
        <v>893</v>
      </c>
      <c r="AO660" s="387" t="s">
        <v>1453</v>
      </c>
      <c r="AP660" s="387">
        <v>29</v>
      </c>
      <c r="AQ660" s="553">
        <v>3079</v>
      </c>
      <c r="AR660" s="372">
        <v>750</v>
      </c>
    </row>
    <row r="661" spans="35:44">
      <c r="AI661" s="628" t="str">
        <f t="shared" si="11"/>
        <v>42930Παν (Θ) 18400Dμ18</v>
      </c>
      <c r="AJ661" s="391">
        <v>42930</v>
      </c>
      <c r="AK661" s="384" t="s">
        <v>1403</v>
      </c>
      <c r="AL661" s="385">
        <v>400</v>
      </c>
      <c r="AM661" s="386" t="s">
        <v>354</v>
      </c>
      <c r="AN661" s="387" t="s">
        <v>893</v>
      </c>
      <c r="AO661" s="387" t="s">
        <v>1454</v>
      </c>
      <c r="AP661" s="387">
        <v>24</v>
      </c>
      <c r="AQ661" s="553">
        <v>3080</v>
      </c>
      <c r="AR661" s="372">
        <v>712</v>
      </c>
    </row>
    <row r="662" spans="35:44">
      <c r="AI662" s="628" t="str">
        <f t="shared" si="11"/>
        <v>42983ITF (APHRODITE CUP)14Sκ18</v>
      </c>
      <c r="AJ662" s="391">
        <v>42983</v>
      </c>
      <c r="AK662" s="384" t="s">
        <v>1455</v>
      </c>
      <c r="AL662" s="385">
        <v>14</v>
      </c>
      <c r="AM662" s="386" t="s">
        <v>1278</v>
      </c>
      <c r="AN662" s="387" t="s">
        <v>892</v>
      </c>
      <c r="AO662" s="387" t="s">
        <v>1209</v>
      </c>
      <c r="AP662" s="387">
        <v>12</v>
      </c>
      <c r="AQ662" s="553">
        <v>3081</v>
      </c>
      <c r="AR662" s="372">
        <v>772</v>
      </c>
    </row>
    <row r="663" spans="35:44">
      <c r="AI663" s="628" t="str">
        <f t="shared" si="11"/>
        <v>42983ITF (APHRODITE CUP)14Dκ18</v>
      </c>
      <c r="AJ663" s="391">
        <v>42983</v>
      </c>
      <c r="AK663" s="384" t="s">
        <v>1455</v>
      </c>
      <c r="AL663" s="385">
        <v>14</v>
      </c>
      <c r="AM663" s="386" t="s">
        <v>1278</v>
      </c>
      <c r="AN663" s="387" t="s">
        <v>893</v>
      </c>
      <c r="AO663" s="387" t="s">
        <v>1209</v>
      </c>
      <c r="AP663" s="387">
        <v>20</v>
      </c>
      <c r="AQ663" s="553">
        <v>3082</v>
      </c>
      <c r="AR663" s="372">
        <v>772</v>
      </c>
    </row>
    <row r="664" spans="35:44">
      <c r="AI664" s="628" t="str">
        <f t="shared" si="11"/>
        <v>42987Ε3 36η (Γ)185Sα12</v>
      </c>
      <c r="AJ664" s="391">
        <v>42987</v>
      </c>
      <c r="AK664" s="384" t="s">
        <v>1456</v>
      </c>
      <c r="AL664" s="385">
        <v>185</v>
      </c>
      <c r="AM664" s="386" t="s">
        <v>283</v>
      </c>
      <c r="AN664" s="387" t="s">
        <v>892</v>
      </c>
      <c r="AO664" s="387" t="s">
        <v>1202</v>
      </c>
      <c r="AP664" s="387">
        <v>5</v>
      </c>
      <c r="AQ664" s="553">
        <v>3083</v>
      </c>
      <c r="AR664" s="372">
        <v>773</v>
      </c>
    </row>
    <row r="665" spans="35:44">
      <c r="AI665" s="628" t="str">
        <f t="shared" si="11"/>
        <v>42987Ε3 36η (Γ)185Sκ12</v>
      </c>
      <c r="AJ665" s="391">
        <v>42987</v>
      </c>
      <c r="AK665" s="384" t="s">
        <v>1456</v>
      </c>
      <c r="AL665" s="385">
        <v>185</v>
      </c>
      <c r="AM665" s="386" t="s">
        <v>283</v>
      </c>
      <c r="AN665" s="387" t="s">
        <v>892</v>
      </c>
      <c r="AO665" s="387" t="s">
        <v>1206</v>
      </c>
      <c r="AP665" s="387">
        <v>9</v>
      </c>
      <c r="AQ665" s="553">
        <v>3084</v>
      </c>
      <c r="AR665" s="372">
        <v>773</v>
      </c>
    </row>
    <row r="666" spans="35:44">
      <c r="AI666" s="628" t="str">
        <f t="shared" si="11"/>
        <v>42987Ε3 36η (Β)137Sα12</v>
      </c>
      <c r="AJ666" s="391">
        <v>42987</v>
      </c>
      <c r="AK666" s="384" t="s">
        <v>1457</v>
      </c>
      <c r="AL666" s="385">
        <v>137</v>
      </c>
      <c r="AM666" s="386" t="s">
        <v>229</v>
      </c>
      <c r="AN666" s="387" t="s">
        <v>892</v>
      </c>
      <c r="AO666" s="387" t="s">
        <v>1202</v>
      </c>
      <c r="AP666" s="387">
        <v>5</v>
      </c>
      <c r="AQ666" s="553">
        <v>3085</v>
      </c>
      <c r="AR666" s="372">
        <v>774</v>
      </c>
    </row>
    <row r="667" spans="35:44">
      <c r="AI667" s="628" t="str">
        <f t="shared" si="11"/>
        <v>42987Ε3 36η (Β)137Sα16</v>
      </c>
      <c r="AJ667" s="391">
        <v>42987</v>
      </c>
      <c r="AK667" s="384" t="s">
        <v>1457</v>
      </c>
      <c r="AL667" s="385">
        <v>137</v>
      </c>
      <c r="AM667" s="386" t="s">
        <v>229</v>
      </c>
      <c r="AN667" s="387" t="s">
        <v>892</v>
      </c>
      <c r="AO667" s="387" t="s">
        <v>1204</v>
      </c>
      <c r="AP667" s="387">
        <v>7</v>
      </c>
      <c r="AQ667" s="553">
        <v>3086</v>
      </c>
      <c r="AR667" s="372">
        <v>774</v>
      </c>
    </row>
    <row r="668" spans="35:44">
      <c r="AI668" s="628" t="str">
        <f t="shared" si="11"/>
        <v>42987Ε3 36η (Β)137Sκ12</v>
      </c>
      <c r="AJ668" s="391">
        <v>42987</v>
      </c>
      <c r="AK668" s="384" t="s">
        <v>1457</v>
      </c>
      <c r="AL668" s="385">
        <v>137</v>
      </c>
      <c r="AM668" s="386" t="s">
        <v>229</v>
      </c>
      <c r="AN668" s="387" t="s">
        <v>892</v>
      </c>
      <c r="AO668" s="387" t="s">
        <v>1206</v>
      </c>
      <c r="AP668" s="387">
        <v>9</v>
      </c>
      <c r="AQ668" s="553">
        <v>3087</v>
      </c>
      <c r="AR668" s="372">
        <v>774</v>
      </c>
    </row>
    <row r="669" spans="35:44">
      <c r="AI669" s="628" t="str">
        <f t="shared" si="11"/>
        <v>42987Ε3 36η (Β)137Sκ16</v>
      </c>
      <c r="AJ669" s="391">
        <v>42987</v>
      </c>
      <c r="AK669" s="384" t="s">
        <v>1457</v>
      </c>
      <c r="AL669" s="385">
        <v>137</v>
      </c>
      <c r="AM669" s="386" t="s">
        <v>229</v>
      </c>
      <c r="AN669" s="387" t="s">
        <v>892</v>
      </c>
      <c r="AO669" s="387" t="s">
        <v>1208</v>
      </c>
      <c r="AP669" s="387">
        <v>11</v>
      </c>
      <c r="AQ669" s="553">
        <v>3088</v>
      </c>
      <c r="AR669" s="372">
        <v>774</v>
      </c>
    </row>
    <row r="670" spans="35:44">
      <c r="AI670" s="628" t="str">
        <f t="shared" si="11"/>
        <v>42989ITF (ARAB BANK)14Sκ18</v>
      </c>
      <c r="AJ670" s="391">
        <v>42989</v>
      </c>
      <c r="AK670" s="384" t="s">
        <v>1458</v>
      </c>
      <c r="AL670" s="385">
        <v>14</v>
      </c>
      <c r="AM670" s="386" t="s">
        <v>1278</v>
      </c>
      <c r="AN670" s="387" t="s">
        <v>892</v>
      </c>
      <c r="AO670" s="387" t="s">
        <v>1209</v>
      </c>
      <c r="AP670" s="387">
        <v>12</v>
      </c>
      <c r="AQ670" s="553">
        <v>3089</v>
      </c>
      <c r="AR670" s="372">
        <v>775</v>
      </c>
    </row>
    <row r="671" spans="35:44">
      <c r="AI671" s="628" t="str">
        <f t="shared" si="11"/>
        <v>42989TE (HERODOTOU)15Sα16</v>
      </c>
      <c r="AJ671" s="391">
        <v>42989</v>
      </c>
      <c r="AK671" s="384" t="s">
        <v>1459</v>
      </c>
      <c r="AL671" s="385">
        <v>15</v>
      </c>
      <c r="AM671" s="386" t="s">
        <v>1280</v>
      </c>
      <c r="AN671" s="387" t="s">
        <v>892</v>
      </c>
      <c r="AO671" s="387" t="s">
        <v>1204</v>
      </c>
      <c r="AP671" s="387">
        <v>7</v>
      </c>
      <c r="AQ671" s="553">
        <v>3090</v>
      </c>
      <c r="AR671" s="372">
        <v>776</v>
      </c>
    </row>
    <row r="672" spans="35:44">
      <c r="AI672" s="628" t="str">
        <f t="shared" si="11"/>
        <v>42989TE (TELEKOM ALBANIA)15Sα16</v>
      </c>
      <c r="AJ672" s="391">
        <v>42989</v>
      </c>
      <c r="AK672" s="384" t="s">
        <v>1460</v>
      </c>
      <c r="AL672" s="385">
        <v>15</v>
      </c>
      <c r="AM672" s="386" t="s">
        <v>1280</v>
      </c>
      <c r="AN672" s="387" t="s">
        <v>892</v>
      </c>
      <c r="AO672" s="387" t="s">
        <v>1204</v>
      </c>
      <c r="AP672" s="387">
        <v>7</v>
      </c>
      <c r="AQ672" s="553">
        <v>3091</v>
      </c>
      <c r="AR672" s="372">
        <v>777</v>
      </c>
    </row>
    <row r="673" spans="35:44">
      <c r="AI673" s="628" t="str">
        <f t="shared" si="11"/>
        <v>42989TE (HERODOTOU)15Dα16</v>
      </c>
      <c r="AJ673" s="391">
        <v>42989</v>
      </c>
      <c r="AK673" s="384" t="s">
        <v>1459</v>
      </c>
      <c r="AL673" s="385">
        <v>15</v>
      </c>
      <c r="AM673" s="386" t="s">
        <v>1280</v>
      </c>
      <c r="AN673" s="387" t="s">
        <v>893</v>
      </c>
      <c r="AO673" s="387" t="s">
        <v>1204</v>
      </c>
      <c r="AP673" s="387">
        <v>15</v>
      </c>
      <c r="AQ673" s="553">
        <v>3092</v>
      </c>
      <c r="AR673" s="372">
        <v>776</v>
      </c>
    </row>
    <row r="674" spans="35:44">
      <c r="AI674" s="628" t="str">
        <f t="shared" si="11"/>
        <v>42989ITF (ARAB)14Sα18</v>
      </c>
      <c r="AJ674" s="391">
        <v>42989</v>
      </c>
      <c r="AK674" s="384" t="s">
        <v>1461</v>
      </c>
      <c r="AL674" s="385">
        <v>14</v>
      </c>
      <c r="AM674" s="386" t="s">
        <v>1278</v>
      </c>
      <c r="AN674" s="387" t="s">
        <v>892</v>
      </c>
      <c r="AO674" s="387" t="s">
        <v>1205</v>
      </c>
      <c r="AP674" s="387">
        <v>8</v>
      </c>
      <c r="AQ674" s="553">
        <v>3093</v>
      </c>
      <c r="AR674" s="372">
        <v>778</v>
      </c>
    </row>
    <row r="675" spans="35:44">
      <c r="AI675" s="628" t="str">
        <f t="shared" si="11"/>
        <v>42989TE (TELEKOM ALBANIA)15Sκ16</v>
      </c>
      <c r="AJ675" s="391">
        <v>42989</v>
      </c>
      <c r="AK675" s="384" t="s">
        <v>1460</v>
      </c>
      <c r="AL675" s="385">
        <v>15</v>
      </c>
      <c r="AM675" s="386" t="s">
        <v>1280</v>
      </c>
      <c r="AN675" s="387" t="s">
        <v>892</v>
      </c>
      <c r="AO675" s="387" t="s">
        <v>1208</v>
      </c>
      <c r="AP675" s="387">
        <v>11</v>
      </c>
      <c r="AQ675" s="553">
        <v>3094</v>
      </c>
      <c r="AR675" s="372">
        <v>777</v>
      </c>
    </row>
    <row r="676" spans="35:44">
      <c r="AI676" s="628" t="str">
        <f t="shared" si="11"/>
        <v>42989ITF (ARAB GOLF)14Sκ18</v>
      </c>
      <c r="AJ676" s="391">
        <v>42989</v>
      </c>
      <c r="AK676" s="384" t="s">
        <v>1462</v>
      </c>
      <c r="AL676" s="385">
        <v>14</v>
      </c>
      <c r="AM676" s="386" t="s">
        <v>1278</v>
      </c>
      <c r="AN676" s="387" t="s">
        <v>892</v>
      </c>
      <c r="AO676" s="387" t="s">
        <v>1209</v>
      </c>
      <c r="AP676" s="387">
        <v>12</v>
      </c>
      <c r="AQ676" s="553">
        <v>3095</v>
      </c>
      <c r="AR676" s="372">
        <v>779</v>
      </c>
    </row>
    <row r="677" spans="35:44">
      <c r="AI677" s="628" t="str">
        <f t="shared" si="11"/>
        <v>42994Ε3 37η (Α)115Sα12</v>
      </c>
      <c r="AJ677" s="391">
        <v>42994</v>
      </c>
      <c r="AK677" s="384" t="s">
        <v>1463</v>
      </c>
      <c r="AL677" s="385">
        <v>115</v>
      </c>
      <c r="AM677" s="386" t="s">
        <v>325</v>
      </c>
      <c r="AN677" s="387" t="s">
        <v>892</v>
      </c>
      <c r="AO677" s="387" t="s">
        <v>1202</v>
      </c>
      <c r="AP677" s="387">
        <v>5</v>
      </c>
      <c r="AQ677" s="553">
        <v>3096</v>
      </c>
      <c r="AR677" s="372">
        <v>780</v>
      </c>
    </row>
    <row r="678" spans="35:44">
      <c r="AI678" s="628" t="str">
        <f t="shared" si="11"/>
        <v>42994Ε3 37η (Α)115Sα14</v>
      </c>
      <c r="AJ678" s="391">
        <v>42994</v>
      </c>
      <c r="AK678" s="384" t="s">
        <v>1463</v>
      </c>
      <c r="AL678" s="385">
        <v>115</v>
      </c>
      <c r="AM678" s="386" t="s">
        <v>325</v>
      </c>
      <c r="AN678" s="387" t="s">
        <v>892</v>
      </c>
      <c r="AO678" s="387" t="s">
        <v>1203</v>
      </c>
      <c r="AP678" s="387">
        <v>6</v>
      </c>
      <c r="AQ678" s="553">
        <v>3097</v>
      </c>
      <c r="AR678" s="372">
        <v>780</v>
      </c>
    </row>
    <row r="679" spans="35:44">
      <c r="AI679" s="628" t="str">
        <f t="shared" si="11"/>
        <v>42994Ε3 37η (Α)115Sα16</v>
      </c>
      <c r="AJ679" s="391">
        <v>42994</v>
      </c>
      <c r="AK679" s="384" t="s">
        <v>1463</v>
      </c>
      <c r="AL679" s="385">
        <v>115</v>
      </c>
      <c r="AM679" s="386" t="s">
        <v>325</v>
      </c>
      <c r="AN679" s="387" t="s">
        <v>892</v>
      </c>
      <c r="AO679" s="387" t="s">
        <v>1204</v>
      </c>
      <c r="AP679" s="387">
        <v>7</v>
      </c>
      <c r="AQ679" s="553">
        <v>3098</v>
      </c>
      <c r="AR679" s="372">
        <v>780</v>
      </c>
    </row>
    <row r="680" spans="35:44">
      <c r="AI680" s="628" t="str">
        <f t="shared" si="11"/>
        <v>42994Ε3 37η (Α)115Sκ12</v>
      </c>
      <c r="AJ680" s="391">
        <v>42994</v>
      </c>
      <c r="AK680" s="384" t="s">
        <v>1463</v>
      </c>
      <c r="AL680" s="385">
        <v>115</v>
      </c>
      <c r="AM680" s="386" t="s">
        <v>325</v>
      </c>
      <c r="AN680" s="387" t="s">
        <v>892</v>
      </c>
      <c r="AO680" s="387" t="s">
        <v>1206</v>
      </c>
      <c r="AP680" s="387">
        <v>9</v>
      </c>
      <c r="AQ680" s="553">
        <v>3099</v>
      </c>
      <c r="AR680" s="372">
        <v>780</v>
      </c>
    </row>
    <row r="681" spans="35:44">
      <c r="AI681" s="628" t="str">
        <f t="shared" si="11"/>
        <v>42994Ε3 37η (Α)115Sκ14</v>
      </c>
      <c r="AJ681" s="391">
        <v>42994</v>
      </c>
      <c r="AK681" s="384" t="s">
        <v>1463</v>
      </c>
      <c r="AL681" s="385">
        <v>115</v>
      </c>
      <c r="AM681" s="386" t="s">
        <v>325</v>
      </c>
      <c r="AN681" s="387" t="s">
        <v>892</v>
      </c>
      <c r="AO681" s="387" t="s">
        <v>1207</v>
      </c>
      <c r="AP681" s="387">
        <v>10</v>
      </c>
      <c r="AQ681" s="553">
        <v>3100</v>
      </c>
      <c r="AR681" s="372">
        <v>780</v>
      </c>
    </row>
    <row r="682" spans="35:44">
      <c r="AI682" s="628" t="str">
        <f t="shared" si="11"/>
        <v>42994Ε3 37η (Β)154Sα14</v>
      </c>
      <c r="AJ682" s="391">
        <v>42994</v>
      </c>
      <c r="AK682" s="384" t="s">
        <v>1464</v>
      </c>
      <c r="AL682" s="385">
        <v>154</v>
      </c>
      <c r="AM682" s="386" t="s">
        <v>565</v>
      </c>
      <c r="AN682" s="387" t="s">
        <v>892</v>
      </c>
      <c r="AO682" s="387" t="s">
        <v>1203</v>
      </c>
      <c r="AP682" s="387">
        <v>6</v>
      </c>
      <c r="AQ682" s="553">
        <v>3101</v>
      </c>
      <c r="AR682" s="372">
        <v>781</v>
      </c>
    </row>
    <row r="683" spans="35:44">
      <c r="AI683" s="628" t="str">
        <f t="shared" si="11"/>
        <v>42994Ε3 37η (Β)154Sκ14</v>
      </c>
      <c r="AJ683" s="391">
        <v>42994</v>
      </c>
      <c r="AK683" s="384" t="s">
        <v>1464</v>
      </c>
      <c r="AL683" s="385">
        <v>154</v>
      </c>
      <c r="AM683" s="386" t="s">
        <v>565</v>
      </c>
      <c r="AN683" s="387" t="s">
        <v>892</v>
      </c>
      <c r="AO683" s="387" t="s">
        <v>1207</v>
      </c>
      <c r="AP683" s="387">
        <v>10</v>
      </c>
      <c r="AQ683" s="553">
        <v>3102</v>
      </c>
      <c r="AR683" s="372">
        <v>781</v>
      </c>
    </row>
    <row r="684" spans="35:44">
      <c r="AI684" s="628" t="str">
        <f t="shared" si="11"/>
        <v>42994Ε3 37η (Γ)194Sα14</v>
      </c>
      <c r="AJ684" s="391">
        <v>42994</v>
      </c>
      <c r="AK684" s="384" t="s">
        <v>1465</v>
      </c>
      <c r="AL684" s="385">
        <v>194</v>
      </c>
      <c r="AM684" s="386" t="s">
        <v>323</v>
      </c>
      <c r="AN684" s="387" t="s">
        <v>892</v>
      </c>
      <c r="AO684" s="387" t="s">
        <v>1203</v>
      </c>
      <c r="AP684" s="387">
        <v>6</v>
      </c>
      <c r="AQ684" s="553">
        <v>3103</v>
      </c>
      <c r="AR684" s="372">
        <v>782</v>
      </c>
    </row>
    <row r="685" spans="35:44">
      <c r="AI685" s="628" t="str">
        <f t="shared" si="11"/>
        <v>42994Ε3 37η (Γ)194Sκ14</v>
      </c>
      <c r="AJ685" s="391">
        <v>42994</v>
      </c>
      <c r="AK685" s="384" t="s">
        <v>1465</v>
      </c>
      <c r="AL685" s="385">
        <v>194</v>
      </c>
      <c r="AM685" s="386" t="s">
        <v>323</v>
      </c>
      <c r="AN685" s="387" t="s">
        <v>892</v>
      </c>
      <c r="AO685" s="387" t="s">
        <v>1207</v>
      </c>
      <c r="AP685" s="387">
        <v>10</v>
      </c>
      <c r="AQ685" s="553">
        <v>3104</v>
      </c>
      <c r="AR685" s="372">
        <v>782</v>
      </c>
    </row>
    <row r="686" spans="35:44">
      <c r="AI686" s="628" t="str">
        <f t="shared" si="11"/>
        <v>42994Ε3 37η (Δ)211Sα12</v>
      </c>
      <c r="AJ686" s="391">
        <v>42994</v>
      </c>
      <c r="AK686" s="384" t="s">
        <v>1466</v>
      </c>
      <c r="AL686" s="385">
        <v>211</v>
      </c>
      <c r="AM686" s="386" t="s">
        <v>239</v>
      </c>
      <c r="AN686" s="387" t="s">
        <v>892</v>
      </c>
      <c r="AO686" s="387" t="s">
        <v>1202</v>
      </c>
      <c r="AP686" s="387">
        <v>5</v>
      </c>
      <c r="AQ686" s="553">
        <v>3105</v>
      </c>
      <c r="AR686" s="372">
        <v>783</v>
      </c>
    </row>
    <row r="687" spans="35:44">
      <c r="AI687" s="628" t="str">
        <f t="shared" si="11"/>
        <v>42994Ε3 37η (Δ)211Sα16</v>
      </c>
      <c r="AJ687" s="391">
        <v>42994</v>
      </c>
      <c r="AK687" s="384" t="s">
        <v>1466</v>
      </c>
      <c r="AL687" s="385">
        <v>211</v>
      </c>
      <c r="AM687" s="386" t="s">
        <v>239</v>
      </c>
      <c r="AN687" s="387" t="s">
        <v>892</v>
      </c>
      <c r="AO687" s="387" t="s">
        <v>1204</v>
      </c>
      <c r="AP687" s="387">
        <v>7</v>
      </c>
      <c r="AQ687" s="553">
        <v>3106</v>
      </c>
      <c r="AR687" s="372">
        <v>783</v>
      </c>
    </row>
    <row r="688" spans="35:44">
      <c r="AI688" s="628" t="str">
        <f t="shared" si="11"/>
        <v>42994Ε3 37η (Δ)211Sκ12</v>
      </c>
      <c r="AJ688" s="391">
        <v>42994</v>
      </c>
      <c r="AK688" s="384" t="s">
        <v>1466</v>
      </c>
      <c r="AL688" s="385">
        <v>211</v>
      </c>
      <c r="AM688" s="386" t="s">
        <v>239</v>
      </c>
      <c r="AN688" s="387" t="s">
        <v>892</v>
      </c>
      <c r="AO688" s="387" t="s">
        <v>1206</v>
      </c>
      <c r="AP688" s="387">
        <v>9</v>
      </c>
      <c r="AQ688" s="553">
        <v>3107</v>
      </c>
      <c r="AR688" s="372">
        <v>783</v>
      </c>
    </row>
    <row r="689" spans="35:44">
      <c r="AI689" s="628" t="str">
        <f t="shared" si="11"/>
        <v>42994Ε3 37η (Δ)211Sκ16</v>
      </c>
      <c r="AJ689" s="391">
        <v>42994</v>
      </c>
      <c r="AK689" s="384" t="s">
        <v>1466</v>
      </c>
      <c r="AL689" s="385">
        <v>211</v>
      </c>
      <c r="AM689" s="386" t="s">
        <v>239</v>
      </c>
      <c r="AN689" s="387" t="s">
        <v>892</v>
      </c>
      <c r="AO689" s="387" t="s">
        <v>1208</v>
      </c>
      <c r="AP689" s="387">
        <v>11</v>
      </c>
      <c r="AQ689" s="553">
        <v>3108</v>
      </c>
      <c r="AR689" s="372">
        <v>783</v>
      </c>
    </row>
    <row r="690" spans="35:44">
      <c r="AI690" s="628" t="str">
        <f t="shared" si="11"/>
        <v>42994Ε3 37η (Ε)250Sα12</v>
      </c>
      <c r="AJ690" s="391">
        <v>42994</v>
      </c>
      <c r="AK690" s="384" t="s">
        <v>1467</v>
      </c>
      <c r="AL690" s="385">
        <v>250</v>
      </c>
      <c r="AM690" s="386" t="s">
        <v>352</v>
      </c>
      <c r="AN690" s="387" t="s">
        <v>892</v>
      </c>
      <c r="AO690" s="387" t="s">
        <v>1202</v>
      </c>
      <c r="AP690" s="387">
        <v>5</v>
      </c>
      <c r="AQ690" s="553">
        <v>3109</v>
      </c>
      <c r="AR690" s="372">
        <v>784</v>
      </c>
    </row>
    <row r="691" spans="35:44">
      <c r="AI691" s="628" t="str">
        <f t="shared" si="11"/>
        <v>42994Ε3 37η (Ε)250Sα16</v>
      </c>
      <c r="AJ691" s="391">
        <v>42994</v>
      </c>
      <c r="AK691" s="384" t="s">
        <v>1467</v>
      </c>
      <c r="AL691" s="385">
        <v>250</v>
      </c>
      <c r="AM691" s="386" t="s">
        <v>352</v>
      </c>
      <c r="AN691" s="387" t="s">
        <v>892</v>
      </c>
      <c r="AO691" s="387" t="s">
        <v>1204</v>
      </c>
      <c r="AP691" s="387">
        <v>7</v>
      </c>
      <c r="AQ691" s="553">
        <v>3110</v>
      </c>
      <c r="AR691" s="372">
        <v>784</v>
      </c>
    </row>
    <row r="692" spans="35:44">
      <c r="AI692" s="628" t="str">
        <f t="shared" si="11"/>
        <v>42994Ε3 37η (Ε)250Sκ12</v>
      </c>
      <c r="AJ692" s="391">
        <v>42994</v>
      </c>
      <c r="AK692" s="384" t="s">
        <v>1467</v>
      </c>
      <c r="AL692" s="385">
        <v>250</v>
      </c>
      <c r="AM692" s="386" t="s">
        <v>352</v>
      </c>
      <c r="AN692" s="387" t="s">
        <v>892</v>
      </c>
      <c r="AO692" s="387" t="s">
        <v>1206</v>
      </c>
      <c r="AP692" s="387">
        <v>9</v>
      </c>
      <c r="AQ692" s="553">
        <v>3111</v>
      </c>
      <c r="AR692" s="372">
        <v>784</v>
      </c>
    </row>
    <row r="693" spans="35:44">
      <c r="AI693" s="628" t="str">
        <f t="shared" si="11"/>
        <v>42994Ε3 37η (Ζ)305Sα12</v>
      </c>
      <c r="AJ693" s="391">
        <v>42994</v>
      </c>
      <c r="AK693" s="384" t="s">
        <v>1468</v>
      </c>
      <c r="AL693" s="385">
        <v>305</v>
      </c>
      <c r="AM693" s="386" t="s">
        <v>256</v>
      </c>
      <c r="AN693" s="387" t="s">
        <v>892</v>
      </c>
      <c r="AO693" s="387" t="s">
        <v>1202</v>
      </c>
      <c r="AP693" s="387">
        <v>5</v>
      </c>
      <c r="AQ693" s="553">
        <v>3112</v>
      </c>
      <c r="AR693" s="372">
        <v>785</v>
      </c>
    </row>
    <row r="694" spans="35:44">
      <c r="AI694" s="628" t="str">
        <f t="shared" si="11"/>
        <v>42994Ε3 37η (Ζ)305Sα14</v>
      </c>
      <c r="AJ694" s="391">
        <v>42994</v>
      </c>
      <c r="AK694" s="384" t="s">
        <v>1468</v>
      </c>
      <c r="AL694" s="385">
        <v>305</v>
      </c>
      <c r="AM694" s="386" t="s">
        <v>256</v>
      </c>
      <c r="AN694" s="387" t="s">
        <v>892</v>
      </c>
      <c r="AO694" s="387" t="s">
        <v>1203</v>
      </c>
      <c r="AP694" s="387">
        <v>6</v>
      </c>
      <c r="AQ694" s="553">
        <v>3113</v>
      </c>
      <c r="AR694" s="372">
        <v>785</v>
      </c>
    </row>
    <row r="695" spans="35:44">
      <c r="AI695" s="628" t="str">
        <f t="shared" si="11"/>
        <v>42994Ε3 37η (Ζ)305Sα16</v>
      </c>
      <c r="AJ695" s="391">
        <v>42994</v>
      </c>
      <c r="AK695" s="384" t="s">
        <v>1468</v>
      </c>
      <c r="AL695" s="385">
        <v>305</v>
      </c>
      <c r="AM695" s="386" t="s">
        <v>256</v>
      </c>
      <c r="AN695" s="387" t="s">
        <v>892</v>
      </c>
      <c r="AO695" s="387" t="s">
        <v>1204</v>
      </c>
      <c r="AP695" s="387">
        <v>7</v>
      </c>
      <c r="AQ695" s="553">
        <v>3114</v>
      </c>
      <c r="AR695" s="372">
        <v>785</v>
      </c>
    </row>
    <row r="696" spans="35:44">
      <c r="AI696" s="628" t="str">
        <f t="shared" si="11"/>
        <v>42994Ε3 37η (Ζ)305Sκ12</v>
      </c>
      <c r="AJ696" s="391">
        <v>42994</v>
      </c>
      <c r="AK696" s="384" t="s">
        <v>1468</v>
      </c>
      <c r="AL696" s="385">
        <v>305</v>
      </c>
      <c r="AM696" s="386" t="s">
        <v>256</v>
      </c>
      <c r="AN696" s="387" t="s">
        <v>892</v>
      </c>
      <c r="AO696" s="387" t="s">
        <v>1206</v>
      </c>
      <c r="AP696" s="387">
        <v>9</v>
      </c>
      <c r="AQ696" s="553">
        <v>3115</v>
      </c>
      <c r="AR696" s="372">
        <v>785</v>
      </c>
    </row>
    <row r="697" spans="35:44">
      <c r="AI697" s="628" t="str">
        <f t="shared" si="11"/>
        <v>42994Ε3 37η (Ζ)305Sκ14</v>
      </c>
      <c r="AJ697" s="391">
        <v>42994</v>
      </c>
      <c r="AK697" s="384" t="s">
        <v>1468</v>
      </c>
      <c r="AL697" s="385">
        <v>305</v>
      </c>
      <c r="AM697" s="386" t="s">
        <v>256</v>
      </c>
      <c r="AN697" s="387" t="s">
        <v>892</v>
      </c>
      <c r="AO697" s="387" t="s">
        <v>1207</v>
      </c>
      <c r="AP697" s="387">
        <v>10</v>
      </c>
      <c r="AQ697" s="553">
        <v>3116</v>
      </c>
      <c r="AR697" s="372">
        <v>785</v>
      </c>
    </row>
    <row r="698" spans="35:44">
      <c r="AI698" s="628" t="str">
        <f t="shared" si="11"/>
        <v>42994Ε3 37η (Ζ)305Sκ16</v>
      </c>
      <c r="AJ698" s="391">
        <v>42994</v>
      </c>
      <c r="AK698" s="384" t="s">
        <v>1468</v>
      </c>
      <c r="AL698" s="385">
        <v>305</v>
      </c>
      <c r="AM698" s="386" t="s">
        <v>256</v>
      </c>
      <c r="AN698" s="387" t="s">
        <v>892</v>
      </c>
      <c r="AO698" s="387" t="s">
        <v>1208</v>
      </c>
      <c r="AP698" s="387">
        <v>11</v>
      </c>
      <c r="AQ698" s="553">
        <v>3117</v>
      </c>
      <c r="AR698" s="372">
        <v>785</v>
      </c>
    </row>
    <row r="699" spans="35:44">
      <c r="AI699" s="628" t="str">
        <f t="shared" si="11"/>
        <v>42994Ε3 37η (Η)318Sα12</v>
      </c>
      <c r="AJ699" s="391">
        <v>42994</v>
      </c>
      <c r="AK699" s="384" t="s">
        <v>1469</v>
      </c>
      <c r="AL699" s="385">
        <v>318</v>
      </c>
      <c r="AM699" s="386" t="s">
        <v>157</v>
      </c>
      <c r="AN699" s="387" t="s">
        <v>892</v>
      </c>
      <c r="AO699" s="387" t="s">
        <v>1202</v>
      </c>
      <c r="AP699" s="387">
        <v>5</v>
      </c>
      <c r="AQ699" s="553">
        <v>3118</v>
      </c>
      <c r="AR699" s="372">
        <v>786</v>
      </c>
    </row>
    <row r="700" spans="35:44">
      <c r="AI700" s="628" t="str">
        <f t="shared" si="11"/>
        <v>42994Ε3 37η (Η)318Sα14</v>
      </c>
      <c r="AJ700" s="391">
        <v>42994</v>
      </c>
      <c r="AK700" s="384" t="s">
        <v>1469</v>
      </c>
      <c r="AL700" s="385">
        <v>318</v>
      </c>
      <c r="AM700" s="386" t="s">
        <v>157</v>
      </c>
      <c r="AN700" s="387" t="s">
        <v>892</v>
      </c>
      <c r="AO700" s="387" t="s">
        <v>1203</v>
      </c>
      <c r="AP700" s="387">
        <v>6</v>
      </c>
      <c r="AQ700" s="553">
        <v>3119</v>
      </c>
      <c r="AR700" s="372">
        <v>786</v>
      </c>
    </row>
    <row r="701" spans="35:44">
      <c r="AI701" s="628" t="str">
        <f t="shared" si="11"/>
        <v>42994Ε3 37η (Η)318Sα16</v>
      </c>
      <c r="AJ701" s="391">
        <v>42994</v>
      </c>
      <c r="AK701" s="384" t="s">
        <v>1469</v>
      </c>
      <c r="AL701" s="385">
        <v>318</v>
      </c>
      <c r="AM701" s="386" t="s">
        <v>157</v>
      </c>
      <c r="AN701" s="387" t="s">
        <v>892</v>
      </c>
      <c r="AO701" s="387" t="s">
        <v>1204</v>
      </c>
      <c r="AP701" s="387">
        <v>7</v>
      </c>
      <c r="AQ701" s="553">
        <v>3120</v>
      </c>
      <c r="AR701" s="372">
        <v>786</v>
      </c>
    </row>
    <row r="702" spans="35:44">
      <c r="AI702" s="628" t="str">
        <f t="shared" si="11"/>
        <v>42994Ε3 37η (Η)318Sκ12</v>
      </c>
      <c r="AJ702" s="391">
        <v>42994</v>
      </c>
      <c r="AK702" s="384" t="s">
        <v>1469</v>
      </c>
      <c r="AL702" s="385">
        <v>318</v>
      </c>
      <c r="AM702" s="386" t="s">
        <v>157</v>
      </c>
      <c r="AN702" s="387" t="s">
        <v>892</v>
      </c>
      <c r="AO702" s="387" t="s">
        <v>1206</v>
      </c>
      <c r="AP702" s="387">
        <v>9</v>
      </c>
      <c r="AQ702" s="553">
        <v>3121</v>
      </c>
      <c r="AR702" s="372">
        <v>786</v>
      </c>
    </row>
    <row r="703" spans="35:44">
      <c r="AI703" s="628" t="str">
        <f t="shared" si="11"/>
        <v>42994Ε3 37η (Η)318Sκ14</v>
      </c>
      <c r="AJ703" s="391">
        <v>42994</v>
      </c>
      <c r="AK703" s="384" t="s">
        <v>1469</v>
      </c>
      <c r="AL703" s="385">
        <v>318</v>
      </c>
      <c r="AM703" s="386" t="s">
        <v>157</v>
      </c>
      <c r="AN703" s="387" t="s">
        <v>892</v>
      </c>
      <c r="AO703" s="387" t="s">
        <v>1207</v>
      </c>
      <c r="AP703" s="387">
        <v>10</v>
      </c>
      <c r="AQ703" s="553">
        <v>3122</v>
      </c>
      <c r="AR703" s="372">
        <v>786</v>
      </c>
    </row>
    <row r="704" spans="35:44">
      <c r="AI704" s="628" t="str">
        <f t="shared" si="11"/>
        <v>42994Ε3 37η (Η)318Sκ16</v>
      </c>
      <c r="AJ704" s="391">
        <v>42994</v>
      </c>
      <c r="AK704" s="384" t="s">
        <v>1469</v>
      </c>
      <c r="AL704" s="385">
        <v>318</v>
      </c>
      <c r="AM704" s="386" t="s">
        <v>157</v>
      </c>
      <c r="AN704" s="387" t="s">
        <v>892</v>
      </c>
      <c r="AO704" s="387" t="s">
        <v>1208</v>
      </c>
      <c r="AP704" s="387">
        <v>11</v>
      </c>
      <c r="AQ704" s="553">
        <v>3123</v>
      </c>
      <c r="AR704" s="372">
        <v>786</v>
      </c>
    </row>
    <row r="705" spans="35:44">
      <c r="AI705" s="628" t="str">
        <f t="shared" si="11"/>
        <v>42994Ε3 37η (ΙΑ)424Sα12</v>
      </c>
      <c r="AJ705" s="391">
        <v>42994</v>
      </c>
      <c r="AK705" s="384" t="s">
        <v>1470</v>
      </c>
      <c r="AL705" s="385">
        <v>424</v>
      </c>
      <c r="AM705" s="386" t="s">
        <v>191</v>
      </c>
      <c r="AN705" s="387" t="s">
        <v>892</v>
      </c>
      <c r="AO705" s="387" t="s">
        <v>1202</v>
      </c>
      <c r="AP705" s="387">
        <v>5</v>
      </c>
      <c r="AQ705" s="553">
        <v>3124</v>
      </c>
      <c r="AR705" s="372">
        <v>787</v>
      </c>
    </row>
    <row r="706" spans="35:44">
      <c r="AI706" s="628" t="str">
        <f t="shared" si="11"/>
        <v>42994Ε3 37η (ΙΑ)424Sα14</v>
      </c>
      <c r="AJ706" s="391">
        <v>42994</v>
      </c>
      <c r="AK706" s="384" t="s">
        <v>1470</v>
      </c>
      <c r="AL706" s="385">
        <v>424</v>
      </c>
      <c r="AM706" s="386" t="s">
        <v>191</v>
      </c>
      <c r="AN706" s="387" t="s">
        <v>892</v>
      </c>
      <c r="AO706" s="387" t="s">
        <v>1203</v>
      </c>
      <c r="AP706" s="387">
        <v>6</v>
      </c>
      <c r="AQ706" s="553">
        <v>3125</v>
      </c>
      <c r="AR706" s="372">
        <v>787</v>
      </c>
    </row>
    <row r="707" spans="35:44">
      <c r="AI707" s="628" t="str">
        <f t="shared" ref="AI707:AI770" si="12">AJ707&amp;AK707&amp;AL707&amp;AN707&amp;AO707</f>
        <v>42994Ε3 37η (ΙΑ)424Sα16</v>
      </c>
      <c r="AJ707" s="391">
        <v>42994</v>
      </c>
      <c r="AK707" s="384" t="s">
        <v>1470</v>
      </c>
      <c r="AL707" s="385">
        <v>424</v>
      </c>
      <c r="AM707" s="386" t="s">
        <v>191</v>
      </c>
      <c r="AN707" s="387" t="s">
        <v>892</v>
      </c>
      <c r="AO707" s="387" t="s">
        <v>1204</v>
      </c>
      <c r="AP707" s="387">
        <v>7</v>
      </c>
      <c r="AQ707" s="553">
        <v>3126</v>
      </c>
      <c r="AR707" s="372">
        <v>787</v>
      </c>
    </row>
    <row r="708" spans="35:44">
      <c r="AI708" s="628" t="str">
        <f t="shared" si="12"/>
        <v>42994Ε3 37η (ΙΑ)424Sκ12</v>
      </c>
      <c r="AJ708" s="391">
        <v>42994</v>
      </c>
      <c r="AK708" s="384" t="s">
        <v>1470</v>
      </c>
      <c r="AL708" s="385">
        <v>424</v>
      </c>
      <c r="AM708" s="386" t="s">
        <v>191</v>
      </c>
      <c r="AN708" s="387" t="s">
        <v>892</v>
      </c>
      <c r="AO708" s="387" t="s">
        <v>1206</v>
      </c>
      <c r="AP708" s="387">
        <v>9</v>
      </c>
      <c r="AQ708" s="553">
        <v>3127</v>
      </c>
      <c r="AR708" s="372">
        <v>787</v>
      </c>
    </row>
    <row r="709" spans="35:44">
      <c r="AI709" s="628" t="str">
        <f t="shared" si="12"/>
        <v>42994Ε3 37η (ΙΑ)424Sκ14</v>
      </c>
      <c r="AJ709" s="391">
        <v>42994</v>
      </c>
      <c r="AK709" s="384" t="s">
        <v>1470</v>
      </c>
      <c r="AL709" s="385">
        <v>424</v>
      </c>
      <c r="AM709" s="386" t="s">
        <v>191</v>
      </c>
      <c r="AN709" s="387" t="s">
        <v>892</v>
      </c>
      <c r="AO709" s="387" t="s">
        <v>1207</v>
      </c>
      <c r="AP709" s="387">
        <v>10</v>
      </c>
      <c r="AQ709" s="553">
        <v>3128</v>
      </c>
      <c r="AR709" s="372">
        <v>787</v>
      </c>
    </row>
    <row r="710" spans="35:44">
      <c r="AI710" s="628" t="str">
        <f t="shared" si="12"/>
        <v>42994Ε3 37η (ΙΑ)424Sκ16</v>
      </c>
      <c r="AJ710" s="391">
        <v>42994</v>
      </c>
      <c r="AK710" s="384" t="s">
        <v>1470</v>
      </c>
      <c r="AL710" s="385">
        <v>424</v>
      </c>
      <c r="AM710" s="386" t="s">
        <v>191</v>
      </c>
      <c r="AN710" s="387" t="s">
        <v>892</v>
      </c>
      <c r="AO710" s="387" t="s">
        <v>1208</v>
      </c>
      <c r="AP710" s="387">
        <v>11</v>
      </c>
      <c r="AQ710" s="553">
        <v>3129</v>
      </c>
      <c r="AR710" s="372">
        <v>787</v>
      </c>
    </row>
    <row r="711" spans="35:44">
      <c r="AI711" s="628" t="str">
        <f t="shared" si="12"/>
        <v>42994Ε3 37η (ΣΤ)261Sα12</v>
      </c>
      <c r="AJ711" s="391">
        <v>42994</v>
      </c>
      <c r="AK711" s="384" t="s">
        <v>1471</v>
      </c>
      <c r="AL711" s="385">
        <v>261</v>
      </c>
      <c r="AM711" s="386" t="s">
        <v>140</v>
      </c>
      <c r="AN711" s="387" t="s">
        <v>892</v>
      </c>
      <c r="AO711" s="387" t="s">
        <v>1202</v>
      </c>
      <c r="AP711" s="387">
        <v>5</v>
      </c>
      <c r="AQ711" s="553">
        <v>3130</v>
      </c>
      <c r="AR711" s="372">
        <v>788</v>
      </c>
    </row>
    <row r="712" spans="35:44">
      <c r="AI712" s="628" t="str">
        <f t="shared" si="12"/>
        <v>42994Ε3 37η (ΣΤ)261Sα16</v>
      </c>
      <c r="AJ712" s="391">
        <v>42994</v>
      </c>
      <c r="AK712" s="384" t="s">
        <v>1471</v>
      </c>
      <c r="AL712" s="385">
        <v>261</v>
      </c>
      <c r="AM712" s="386" t="s">
        <v>140</v>
      </c>
      <c r="AN712" s="387" t="s">
        <v>892</v>
      </c>
      <c r="AO712" s="387" t="s">
        <v>1204</v>
      </c>
      <c r="AP712" s="387">
        <v>7</v>
      </c>
      <c r="AQ712" s="553">
        <v>3131</v>
      </c>
      <c r="AR712" s="372">
        <v>788</v>
      </c>
    </row>
    <row r="713" spans="35:44">
      <c r="AI713" s="628" t="str">
        <f t="shared" si="12"/>
        <v>42994Ε3 37η (ΣΤ)261Sκ12</v>
      </c>
      <c r="AJ713" s="391">
        <v>42994</v>
      </c>
      <c r="AK713" s="384" t="s">
        <v>1471</v>
      </c>
      <c r="AL713" s="385">
        <v>261</v>
      </c>
      <c r="AM713" s="386" t="s">
        <v>140</v>
      </c>
      <c r="AN713" s="387" t="s">
        <v>892</v>
      </c>
      <c r="AO713" s="387" t="s">
        <v>1206</v>
      </c>
      <c r="AP713" s="387">
        <v>9</v>
      </c>
      <c r="AQ713" s="553">
        <v>3132</v>
      </c>
      <c r="AR713" s="372">
        <v>788</v>
      </c>
    </row>
    <row r="714" spans="35:44">
      <c r="AI714" s="628" t="str">
        <f t="shared" si="12"/>
        <v>42994Ε3 37η (ΣΤ)261Sκ16</v>
      </c>
      <c r="AJ714" s="391">
        <v>42994</v>
      </c>
      <c r="AK714" s="384" t="s">
        <v>1471</v>
      </c>
      <c r="AL714" s="385">
        <v>261</v>
      </c>
      <c r="AM714" s="386" t="s">
        <v>140</v>
      </c>
      <c r="AN714" s="387" t="s">
        <v>892</v>
      </c>
      <c r="AO714" s="387" t="s">
        <v>1208</v>
      </c>
      <c r="AP714" s="387">
        <v>11</v>
      </c>
      <c r="AQ714" s="553">
        <v>3133</v>
      </c>
      <c r="AR714" s="372">
        <v>788</v>
      </c>
    </row>
    <row r="715" spans="35:44">
      <c r="AI715" s="628" t="str">
        <f t="shared" si="12"/>
        <v>42996TE (SANCHEZ)15Sα16</v>
      </c>
      <c r="AJ715" s="391">
        <v>42996</v>
      </c>
      <c r="AK715" s="384" t="s">
        <v>1472</v>
      </c>
      <c r="AL715" s="385">
        <v>15</v>
      </c>
      <c r="AM715" s="386" t="s">
        <v>1280</v>
      </c>
      <c r="AN715" s="387" t="s">
        <v>892</v>
      </c>
      <c r="AO715" s="387" t="s">
        <v>1204</v>
      </c>
      <c r="AP715" s="387">
        <v>7</v>
      </c>
      <c r="AQ715" s="553">
        <v>3134</v>
      </c>
      <c r="AR715" s="372">
        <v>789</v>
      </c>
    </row>
    <row r="716" spans="35:44">
      <c r="AI716" s="628" t="str">
        <f t="shared" si="12"/>
        <v>42996TE (HELLENIC BANK)15Sα16</v>
      </c>
      <c r="AJ716" s="391">
        <v>42996</v>
      </c>
      <c r="AK716" s="384" t="s">
        <v>1473</v>
      </c>
      <c r="AL716" s="385">
        <v>15</v>
      </c>
      <c r="AM716" s="386" t="s">
        <v>1280</v>
      </c>
      <c r="AN716" s="387" t="s">
        <v>892</v>
      </c>
      <c r="AO716" s="387" t="s">
        <v>1204</v>
      </c>
      <c r="AP716" s="387">
        <v>7</v>
      </c>
      <c r="AQ716" s="553">
        <v>3135</v>
      </c>
      <c r="AR716" s="372">
        <v>790</v>
      </c>
    </row>
    <row r="717" spans="35:44">
      <c r="AI717" s="628" t="str">
        <f t="shared" si="12"/>
        <v>42996ITF (NATIONAL SPORT)14Sα18</v>
      </c>
      <c r="AJ717" s="391">
        <v>42996</v>
      </c>
      <c r="AK717" s="384" t="s">
        <v>1474</v>
      </c>
      <c r="AL717" s="385">
        <v>14</v>
      </c>
      <c r="AM717" s="386" t="s">
        <v>1278</v>
      </c>
      <c r="AN717" s="387" t="s">
        <v>892</v>
      </c>
      <c r="AO717" s="387" t="s">
        <v>1205</v>
      </c>
      <c r="AP717" s="387">
        <v>8</v>
      </c>
      <c r="AQ717" s="553">
        <v>3136</v>
      </c>
      <c r="AR717" s="372">
        <v>791</v>
      </c>
    </row>
    <row r="718" spans="35:44">
      <c r="AI718" s="628" t="str">
        <f t="shared" si="12"/>
        <v>43013Ε1δ (Γ)176Sα18</v>
      </c>
      <c r="AJ718" s="391">
        <v>43013</v>
      </c>
      <c r="AK718" s="384" t="s">
        <v>1475</v>
      </c>
      <c r="AL718" s="385">
        <v>176</v>
      </c>
      <c r="AM718" s="386" t="s">
        <v>221</v>
      </c>
      <c r="AN718" s="387" t="s">
        <v>892</v>
      </c>
      <c r="AO718" s="387" t="s">
        <v>1205</v>
      </c>
      <c r="AP718" s="387">
        <v>8</v>
      </c>
      <c r="AQ718" s="553">
        <v>3137</v>
      </c>
      <c r="AR718" s="372">
        <v>792</v>
      </c>
    </row>
    <row r="719" spans="35:44">
      <c r="AI719" s="628" t="str">
        <f t="shared" si="12"/>
        <v>43013Ε1δ (Γ)176Dα18</v>
      </c>
      <c r="AJ719" s="391">
        <v>43013</v>
      </c>
      <c r="AK719" s="384" t="s">
        <v>1475</v>
      </c>
      <c r="AL719" s="385">
        <v>176</v>
      </c>
      <c r="AM719" s="386" t="s">
        <v>221</v>
      </c>
      <c r="AN719" s="387" t="s">
        <v>893</v>
      </c>
      <c r="AO719" s="387" t="s">
        <v>1205</v>
      </c>
      <c r="AP719" s="387">
        <v>16</v>
      </c>
      <c r="AQ719" s="553">
        <v>3138</v>
      </c>
      <c r="AR719" s="372">
        <v>792</v>
      </c>
    </row>
    <row r="720" spans="35:44">
      <c r="AI720" s="628" t="str">
        <f t="shared" si="12"/>
        <v>43013Ε1δ (Γ)176Sκ18</v>
      </c>
      <c r="AJ720" s="391">
        <v>43013</v>
      </c>
      <c r="AK720" s="384" t="s">
        <v>1475</v>
      </c>
      <c r="AL720" s="385">
        <v>176</v>
      </c>
      <c r="AM720" s="386" t="s">
        <v>221</v>
      </c>
      <c r="AN720" s="387" t="s">
        <v>892</v>
      </c>
      <c r="AO720" s="387" t="s">
        <v>1209</v>
      </c>
      <c r="AP720" s="387">
        <v>12</v>
      </c>
      <c r="AQ720" s="553">
        <v>3139</v>
      </c>
      <c r="AR720" s="372">
        <v>792</v>
      </c>
    </row>
    <row r="721" spans="35:44">
      <c r="AI721" s="628" t="str">
        <f t="shared" si="12"/>
        <v>43013Ε1δ (Γ)176Dκ18</v>
      </c>
      <c r="AJ721" s="391">
        <v>43013</v>
      </c>
      <c r="AK721" s="384" t="s">
        <v>1475</v>
      </c>
      <c r="AL721" s="385">
        <v>176</v>
      </c>
      <c r="AM721" s="386" t="s">
        <v>221</v>
      </c>
      <c r="AN721" s="387" t="s">
        <v>893</v>
      </c>
      <c r="AO721" s="387" t="s">
        <v>1209</v>
      </c>
      <c r="AP721" s="387">
        <v>20</v>
      </c>
      <c r="AQ721" s="553">
        <v>3140</v>
      </c>
      <c r="AR721" s="372">
        <v>792</v>
      </c>
    </row>
    <row r="722" spans="35:44">
      <c r="AI722" s="628" t="str">
        <f t="shared" si="12"/>
        <v>43013Ε1ε (Γ)195Dα12</v>
      </c>
      <c r="AJ722" s="391">
        <v>43013</v>
      </c>
      <c r="AK722" s="384" t="s">
        <v>1437</v>
      </c>
      <c r="AL722" s="385">
        <v>195</v>
      </c>
      <c r="AM722" s="386" t="s">
        <v>335</v>
      </c>
      <c r="AN722" s="387" t="s">
        <v>893</v>
      </c>
      <c r="AO722" s="387" t="s">
        <v>1202</v>
      </c>
      <c r="AP722" s="387">
        <v>13</v>
      </c>
      <c r="AQ722" s="553">
        <v>3141</v>
      </c>
      <c r="AR722" s="372">
        <v>759</v>
      </c>
    </row>
    <row r="723" spans="35:44">
      <c r="AI723" s="628" t="str">
        <f t="shared" si="12"/>
        <v>43013Ε1ε (Γ)195Sα14</v>
      </c>
      <c r="AJ723" s="391">
        <v>43013</v>
      </c>
      <c r="AK723" s="384" t="s">
        <v>1437</v>
      </c>
      <c r="AL723" s="385">
        <v>195</v>
      </c>
      <c r="AM723" s="386" t="s">
        <v>335</v>
      </c>
      <c r="AN723" s="387" t="s">
        <v>892</v>
      </c>
      <c r="AO723" s="387" t="s">
        <v>1203</v>
      </c>
      <c r="AP723" s="387">
        <v>6</v>
      </c>
      <c r="AQ723" s="553">
        <v>3142</v>
      </c>
      <c r="AR723" s="372">
        <v>759</v>
      </c>
    </row>
    <row r="724" spans="35:44">
      <c r="AI724" s="628" t="str">
        <f t="shared" si="12"/>
        <v>43013Ε1ε (Γ)195Dα14</v>
      </c>
      <c r="AJ724" s="391">
        <v>43013</v>
      </c>
      <c r="AK724" s="384" t="s">
        <v>1437</v>
      </c>
      <c r="AL724" s="385">
        <v>195</v>
      </c>
      <c r="AM724" s="386" t="s">
        <v>335</v>
      </c>
      <c r="AN724" s="387" t="s">
        <v>893</v>
      </c>
      <c r="AO724" s="387" t="s">
        <v>1203</v>
      </c>
      <c r="AP724" s="387">
        <v>14</v>
      </c>
      <c r="AQ724" s="553">
        <v>3143</v>
      </c>
      <c r="AR724" s="372">
        <v>759</v>
      </c>
    </row>
    <row r="725" spans="35:44">
      <c r="AI725" s="628" t="str">
        <f t="shared" si="12"/>
        <v>43013Ε1ε (Γ)195Sα16</v>
      </c>
      <c r="AJ725" s="391">
        <v>43013</v>
      </c>
      <c r="AK725" s="384" t="s">
        <v>1437</v>
      </c>
      <c r="AL725" s="385">
        <v>195</v>
      </c>
      <c r="AM725" s="386" t="s">
        <v>335</v>
      </c>
      <c r="AN725" s="387" t="s">
        <v>892</v>
      </c>
      <c r="AO725" s="387" t="s">
        <v>1204</v>
      </c>
      <c r="AP725" s="387">
        <v>7</v>
      </c>
      <c r="AQ725" s="553">
        <v>3144</v>
      </c>
      <c r="AR725" s="372">
        <v>759</v>
      </c>
    </row>
    <row r="726" spans="35:44">
      <c r="AI726" s="628" t="str">
        <f t="shared" si="12"/>
        <v>43013Ε1ε (Γ)195Dα16</v>
      </c>
      <c r="AJ726" s="391">
        <v>43013</v>
      </c>
      <c r="AK726" s="384" t="s">
        <v>1437</v>
      </c>
      <c r="AL726" s="385">
        <v>195</v>
      </c>
      <c r="AM726" s="386" t="s">
        <v>335</v>
      </c>
      <c r="AN726" s="387" t="s">
        <v>893</v>
      </c>
      <c r="AO726" s="387" t="s">
        <v>1204</v>
      </c>
      <c r="AP726" s="387">
        <v>15</v>
      </c>
      <c r="AQ726" s="553">
        <v>3145</v>
      </c>
      <c r="AR726" s="372">
        <v>759</v>
      </c>
    </row>
    <row r="727" spans="35:44">
      <c r="AI727" s="628" t="str">
        <f t="shared" si="12"/>
        <v>43013Ε1ε (Γ)195Sκ12</v>
      </c>
      <c r="AJ727" s="391">
        <v>43013</v>
      </c>
      <c r="AK727" s="384" t="s">
        <v>1437</v>
      </c>
      <c r="AL727" s="385">
        <v>195</v>
      </c>
      <c r="AM727" s="386" t="s">
        <v>335</v>
      </c>
      <c r="AN727" s="387" t="s">
        <v>892</v>
      </c>
      <c r="AO727" s="387" t="s">
        <v>1206</v>
      </c>
      <c r="AP727" s="387">
        <v>9</v>
      </c>
      <c r="AQ727" s="553">
        <v>3146</v>
      </c>
      <c r="AR727" s="372">
        <v>759</v>
      </c>
    </row>
    <row r="728" spans="35:44">
      <c r="AI728" s="628" t="str">
        <f t="shared" si="12"/>
        <v>43013Ε1ε (Γ)195Dκ12</v>
      </c>
      <c r="AJ728" s="391">
        <v>43013</v>
      </c>
      <c r="AK728" s="384" t="s">
        <v>1437</v>
      </c>
      <c r="AL728" s="385">
        <v>195</v>
      </c>
      <c r="AM728" s="386" t="s">
        <v>335</v>
      </c>
      <c r="AN728" s="387" t="s">
        <v>893</v>
      </c>
      <c r="AO728" s="387" t="s">
        <v>1206</v>
      </c>
      <c r="AP728" s="387">
        <v>17</v>
      </c>
      <c r="AQ728" s="553">
        <v>3147</v>
      </c>
      <c r="AR728" s="372">
        <v>759</v>
      </c>
    </row>
    <row r="729" spans="35:44">
      <c r="AI729" s="628" t="str">
        <f t="shared" si="12"/>
        <v>43013Ε1ε (Γ)195Sκ14</v>
      </c>
      <c r="AJ729" s="391">
        <v>43013</v>
      </c>
      <c r="AK729" s="384" t="s">
        <v>1437</v>
      </c>
      <c r="AL729" s="385">
        <v>195</v>
      </c>
      <c r="AM729" s="386" t="s">
        <v>335</v>
      </c>
      <c r="AN729" s="387" t="s">
        <v>892</v>
      </c>
      <c r="AO729" s="387" t="s">
        <v>1207</v>
      </c>
      <c r="AP729" s="387">
        <v>10</v>
      </c>
      <c r="AQ729" s="553">
        <v>3148</v>
      </c>
      <c r="AR729" s="372">
        <v>759</v>
      </c>
    </row>
    <row r="730" spans="35:44">
      <c r="AI730" s="628" t="str">
        <f t="shared" si="12"/>
        <v>43013Ε1ε (Γ)195Dκ14</v>
      </c>
      <c r="AJ730" s="391">
        <v>43013</v>
      </c>
      <c r="AK730" s="384" t="s">
        <v>1437</v>
      </c>
      <c r="AL730" s="385">
        <v>195</v>
      </c>
      <c r="AM730" s="386" t="s">
        <v>335</v>
      </c>
      <c r="AN730" s="387" t="s">
        <v>893</v>
      </c>
      <c r="AO730" s="387" t="s">
        <v>1207</v>
      </c>
      <c r="AP730" s="387">
        <v>18</v>
      </c>
      <c r="AQ730" s="553">
        <v>3149</v>
      </c>
      <c r="AR730" s="372">
        <v>759</v>
      </c>
    </row>
    <row r="731" spans="35:44">
      <c r="AI731" s="628" t="str">
        <f t="shared" si="12"/>
        <v>43013Ε1ε (Γ)195Sκ16</v>
      </c>
      <c r="AJ731" s="391">
        <v>43013</v>
      </c>
      <c r="AK731" s="384" t="s">
        <v>1437</v>
      </c>
      <c r="AL731" s="385">
        <v>195</v>
      </c>
      <c r="AM731" s="386" t="s">
        <v>335</v>
      </c>
      <c r="AN731" s="387" t="s">
        <v>892</v>
      </c>
      <c r="AO731" s="387" t="s">
        <v>1208</v>
      </c>
      <c r="AP731" s="387">
        <v>11</v>
      </c>
      <c r="AQ731" s="553">
        <v>3150</v>
      </c>
      <c r="AR731" s="372">
        <v>759</v>
      </c>
    </row>
    <row r="732" spans="35:44">
      <c r="AI732" s="628" t="str">
        <f t="shared" si="12"/>
        <v>43013Ε1ε (Γ)195Dκ16</v>
      </c>
      <c r="AJ732" s="391">
        <v>43013</v>
      </c>
      <c r="AK732" s="384" t="s">
        <v>1437</v>
      </c>
      <c r="AL732" s="385">
        <v>195</v>
      </c>
      <c r="AM732" s="386" t="s">
        <v>335</v>
      </c>
      <c r="AN732" s="387" t="s">
        <v>893</v>
      </c>
      <c r="AO732" s="387" t="s">
        <v>1208</v>
      </c>
      <c r="AP732" s="387">
        <v>19</v>
      </c>
      <c r="AQ732" s="553">
        <v>3151</v>
      </c>
      <c r="AR732" s="372">
        <v>759</v>
      </c>
    </row>
    <row r="733" spans="35:44">
      <c r="AI733" s="628" t="str">
        <f t="shared" si="12"/>
        <v>42987Ε3 36η (Γ)185Sα16</v>
      </c>
      <c r="AJ733" s="391">
        <v>42987</v>
      </c>
      <c r="AK733" s="384" t="s">
        <v>1456</v>
      </c>
      <c r="AL733" s="385">
        <v>185</v>
      </c>
      <c r="AM733" s="386" t="s">
        <v>283</v>
      </c>
      <c r="AN733" s="387" t="s">
        <v>892</v>
      </c>
      <c r="AO733" s="387" t="s">
        <v>1204</v>
      </c>
      <c r="AP733" s="387">
        <v>7</v>
      </c>
      <c r="AQ733" s="553">
        <v>3153</v>
      </c>
      <c r="AR733" s="372">
        <v>793</v>
      </c>
    </row>
    <row r="734" spans="35:44">
      <c r="AI734" s="628" t="str">
        <f t="shared" si="12"/>
        <v>42987Ε3 36η (Γ)185Sκ16</v>
      </c>
      <c r="AJ734" s="391">
        <v>42987</v>
      </c>
      <c r="AK734" s="384" t="s">
        <v>1456</v>
      </c>
      <c r="AL734" s="385">
        <v>185</v>
      </c>
      <c r="AM734" s="386" t="s">
        <v>283</v>
      </c>
      <c r="AN734" s="387" t="s">
        <v>892</v>
      </c>
      <c r="AO734" s="387" t="s">
        <v>1208</v>
      </c>
      <c r="AP734" s="387">
        <v>11</v>
      </c>
      <c r="AQ734" s="553">
        <v>3155</v>
      </c>
      <c r="AR734" s="372">
        <v>793</v>
      </c>
    </row>
    <row r="735" spans="35:44">
      <c r="AI735" s="628" t="str">
        <f t="shared" si="12"/>
        <v>42843Παν (Η) 10333Sα10</v>
      </c>
      <c r="AJ735" s="391">
        <v>42843</v>
      </c>
      <c r="AK735" s="384" t="s">
        <v>1476</v>
      </c>
      <c r="AL735" s="385">
        <v>333</v>
      </c>
      <c r="AM735" s="386" t="s">
        <v>186</v>
      </c>
      <c r="AN735" s="387" t="s">
        <v>892</v>
      </c>
      <c r="AO735" s="387" t="s">
        <v>1477</v>
      </c>
      <c r="AP735" s="387">
        <v>3</v>
      </c>
      <c r="AQ735" s="553">
        <v>3156</v>
      </c>
      <c r="AR735" s="372">
        <v>794</v>
      </c>
    </row>
    <row r="736" spans="35:44">
      <c r="AI736" s="628" t="str">
        <f t="shared" si="12"/>
        <v>42843Παν (Η) 10333Sκ10</v>
      </c>
      <c r="AJ736" s="391">
        <v>42843</v>
      </c>
      <c r="AK736" s="384" t="s">
        <v>1476</v>
      </c>
      <c r="AL736" s="385">
        <v>333</v>
      </c>
      <c r="AM736" s="386" t="s">
        <v>186</v>
      </c>
      <c r="AN736" s="387" t="s">
        <v>892</v>
      </c>
      <c r="AO736" s="387" t="s">
        <v>1478</v>
      </c>
      <c r="AP736" s="387">
        <v>4</v>
      </c>
      <c r="AQ736" s="553">
        <v>3157</v>
      </c>
      <c r="AR736" s="372">
        <v>794</v>
      </c>
    </row>
    <row r="737" spans="35:44">
      <c r="AI737" s="628" t="str">
        <f t="shared" si="12"/>
        <v>42986Ε3 36η (Γ)189Sα16</v>
      </c>
      <c r="AJ737" s="391">
        <v>42986</v>
      </c>
      <c r="AK737" s="384" t="s">
        <v>1456</v>
      </c>
      <c r="AL737" s="385">
        <v>189</v>
      </c>
      <c r="AM737" s="386" t="s">
        <v>292</v>
      </c>
      <c r="AN737" s="387" t="s">
        <v>892</v>
      </c>
      <c r="AO737" s="387" t="s">
        <v>1204</v>
      </c>
      <c r="AP737" s="387">
        <v>7</v>
      </c>
      <c r="AQ737" s="553">
        <v>3159</v>
      </c>
      <c r="AR737" s="372">
        <v>796</v>
      </c>
    </row>
    <row r="738" spans="35:44">
      <c r="AI738" s="628" t="str">
        <f t="shared" si="12"/>
        <v>42986Ε3 36η (Γ)189Sκ16</v>
      </c>
      <c r="AJ738" s="391">
        <v>42986</v>
      </c>
      <c r="AK738" s="384" t="s">
        <v>1456</v>
      </c>
      <c r="AL738" s="385">
        <v>189</v>
      </c>
      <c r="AM738" s="386" t="s">
        <v>292</v>
      </c>
      <c r="AN738" s="387" t="s">
        <v>892</v>
      </c>
      <c r="AO738" s="387" t="s">
        <v>1208</v>
      </c>
      <c r="AP738" s="387">
        <v>11</v>
      </c>
      <c r="AQ738" s="553">
        <v>3160</v>
      </c>
      <c r="AR738" s="372">
        <v>796</v>
      </c>
    </row>
    <row r="739" spans="35:44">
      <c r="AI739" s="628" t="str">
        <f t="shared" si="12"/>
        <v>43007Ε3 39η (Δ)211Sα14</v>
      </c>
      <c r="AJ739" s="391">
        <v>43007</v>
      </c>
      <c r="AK739" s="384" t="s">
        <v>1479</v>
      </c>
      <c r="AL739" s="385">
        <v>211</v>
      </c>
      <c r="AM739" s="386" t="s">
        <v>239</v>
      </c>
      <c r="AN739" s="387" t="s">
        <v>892</v>
      </c>
      <c r="AO739" s="387" t="s">
        <v>1203</v>
      </c>
      <c r="AP739" s="387">
        <v>6</v>
      </c>
      <c r="AQ739" s="553">
        <v>3161</v>
      </c>
      <c r="AR739" s="372">
        <v>797</v>
      </c>
    </row>
    <row r="740" spans="35:44">
      <c r="AI740" s="628" t="str">
        <f t="shared" si="12"/>
        <v>43007Ε3 39η (Δ)211Sκ14</v>
      </c>
      <c r="AJ740" s="391">
        <v>43007</v>
      </c>
      <c r="AK740" s="384" t="s">
        <v>1479</v>
      </c>
      <c r="AL740" s="385">
        <v>211</v>
      </c>
      <c r="AM740" s="386" t="s">
        <v>239</v>
      </c>
      <c r="AN740" s="387" t="s">
        <v>892</v>
      </c>
      <c r="AO740" s="387" t="s">
        <v>1207</v>
      </c>
      <c r="AP740" s="387">
        <v>10</v>
      </c>
      <c r="AQ740" s="553">
        <v>3162</v>
      </c>
      <c r="AR740" s="372">
        <v>797</v>
      </c>
    </row>
    <row r="741" spans="35:44">
      <c r="AI741" s="628" t="str">
        <f t="shared" si="12"/>
        <v>43007Ε3 39η (Ε)250Sα14</v>
      </c>
      <c r="AJ741" s="391">
        <v>43007</v>
      </c>
      <c r="AK741" s="384" t="s">
        <v>1480</v>
      </c>
      <c r="AL741" s="385">
        <v>250</v>
      </c>
      <c r="AM741" s="386" t="s">
        <v>352</v>
      </c>
      <c r="AN741" s="387" t="s">
        <v>892</v>
      </c>
      <c r="AO741" s="387" t="s">
        <v>1203</v>
      </c>
      <c r="AP741" s="387">
        <v>6</v>
      </c>
      <c r="AQ741" s="553">
        <v>3163</v>
      </c>
      <c r="AR741" s="372">
        <v>798</v>
      </c>
    </row>
    <row r="742" spans="35:44">
      <c r="AI742" s="628" t="str">
        <f t="shared" si="12"/>
        <v>43007Ε3 39η (Ε)250Sκ14</v>
      </c>
      <c r="AJ742" s="391">
        <v>43007</v>
      </c>
      <c r="AK742" s="384" t="s">
        <v>1480</v>
      </c>
      <c r="AL742" s="385">
        <v>250</v>
      </c>
      <c r="AM742" s="386" t="s">
        <v>352</v>
      </c>
      <c r="AN742" s="387" t="s">
        <v>892</v>
      </c>
      <c r="AO742" s="387" t="s">
        <v>1207</v>
      </c>
      <c r="AP742" s="387">
        <v>10</v>
      </c>
      <c r="AQ742" s="553">
        <v>3164</v>
      </c>
      <c r="AR742" s="372">
        <v>798</v>
      </c>
    </row>
    <row r="743" spans="35:44">
      <c r="AI743" s="628" t="str">
        <f t="shared" si="12"/>
        <v>43007Ε3 39η (Θ)397Sα12</v>
      </c>
      <c r="AJ743" s="391">
        <v>43007</v>
      </c>
      <c r="AK743" s="384" t="s">
        <v>1481</v>
      </c>
      <c r="AL743" s="385">
        <v>397</v>
      </c>
      <c r="AM743" s="386" t="s">
        <v>330</v>
      </c>
      <c r="AN743" s="387" t="s">
        <v>892</v>
      </c>
      <c r="AO743" s="387" t="s">
        <v>1202</v>
      </c>
      <c r="AP743" s="387">
        <v>5</v>
      </c>
      <c r="AQ743" s="553">
        <v>3165</v>
      </c>
      <c r="AR743" s="372">
        <v>799</v>
      </c>
    </row>
    <row r="744" spans="35:44">
      <c r="AI744" s="628" t="str">
        <f t="shared" si="12"/>
        <v>43007Ε3 39η (Θ)397Sα14</v>
      </c>
      <c r="AJ744" s="391">
        <v>43007</v>
      </c>
      <c r="AK744" s="384" t="s">
        <v>1481</v>
      </c>
      <c r="AL744" s="385">
        <v>397</v>
      </c>
      <c r="AM744" s="386" t="s">
        <v>330</v>
      </c>
      <c r="AN744" s="387" t="s">
        <v>892</v>
      </c>
      <c r="AO744" s="387" t="s">
        <v>1203</v>
      </c>
      <c r="AP744" s="387">
        <v>6</v>
      </c>
      <c r="AQ744" s="553">
        <v>3166</v>
      </c>
      <c r="AR744" s="372">
        <v>799</v>
      </c>
    </row>
    <row r="745" spans="35:44">
      <c r="AI745" s="628" t="str">
        <f t="shared" si="12"/>
        <v>43007Ε3 39η (Θ)397Sα16</v>
      </c>
      <c r="AJ745" s="391">
        <v>43007</v>
      </c>
      <c r="AK745" s="384" t="s">
        <v>1481</v>
      </c>
      <c r="AL745" s="385">
        <v>397</v>
      </c>
      <c r="AM745" s="386" t="s">
        <v>330</v>
      </c>
      <c r="AN745" s="387" t="s">
        <v>892</v>
      </c>
      <c r="AO745" s="387" t="s">
        <v>1204</v>
      </c>
      <c r="AP745" s="387">
        <v>7</v>
      </c>
      <c r="AQ745" s="553">
        <v>3167</v>
      </c>
      <c r="AR745" s="372">
        <v>799</v>
      </c>
    </row>
    <row r="746" spans="35:44">
      <c r="AI746" s="628" t="str">
        <f t="shared" si="12"/>
        <v>43007Ε3 39η (Θ)397Sκ12</v>
      </c>
      <c r="AJ746" s="391">
        <v>43007</v>
      </c>
      <c r="AK746" s="384" t="s">
        <v>1481</v>
      </c>
      <c r="AL746" s="385">
        <v>397</v>
      </c>
      <c r="AM746" s="386" t="s">
        <v>330</v>
      </c>
      <c r="AN746" s="387" t="s">
        <v>892</v>
      </c>
      <c r="AO746" s="387" t="s">
        <v>1206</v>
      </c>
      <c r="AP746" s="387">
        <v>9</v>
      </c>
      <c r="AQ746" s="553">
        <v>3168</v>
      </c>
      <c r="AR746" s="372">
        <v>799</v>
      </c>
    </row>
    <row r="747" spans="35:44">
      <c r="AI747" s="628" t="str">
        <f t="shared" si="12"/>
        <v>43007Ε3 39η (Θ)397Sκ14</v>
      </c>
      <c r="AJ747" s="391">
        <v>43007</v>
      </c>
      <c r="AK747" s="384" t="s">
        <v>1481</v>
      </c>
      <c r="AL747" s="385">
        <v>397</v>
      </c>
      <c r="AM747" s="386" t="s">
        <v>330</v>
      </c>
      <c r="AN747" s="387" t="s">
        <v>892</v>
      </c>
      <c r="AO747" s="387" t="s">
        <v>1207</v>
      </c>
      <c r="AP747" s="387">
        <v>10</v>
      </c>
      <c r="AQ747" s="553">
        <v>3169</v>
      </c>
      <c r="AR747" s="372">
        <v>799</v>
      </c>
    </row>
    <row r="748" spans="35:44">
      <c r="AI748" s="628" t="str">
        <f t="shared" si="12"/>
        <v>43007Ε3 39η (Θ)397Sκ16</v>
      </c>
      <c r="AJ748" s="391">
        <v>43007</v>
      </c>
      <c r="AK748" s="384" t="s">
        <v>1481</v>
      </c>
      <c r="AL748" s="385">
        <v>397</v>
      </c>
      <c r="AM748" s="386" t="s">
        <v>330</v>
      </c>
      <c r="AN748" s="387" t="s">
        <v>892</v>
      </c>
      <c r="AO748" s="387" t="s">
        <v>1208</v>
      </c>
      <c r="AP748" s="387">
        <v>11</v>
      </c>
      <c r="AQ748" s="553">
        <v>3170</v>
      </c>
      <c r="AR748" s="372">
        <v>799</v>
      </c>
    </row>
    <row r="749" spans="35:44">
      <c r="AI749" s="628" t="str">
        <f t="shared" si="12"/>
        <v>43007Ε3 39η (ΣΤ)261Sα14</v>
      </c>
      <c r="AJ749" s="391">
        <v>43007</v>
      </c>
      <c r="AK749" s="384" t="s">
        <v>1482</v>
      </c>
      <c r="AL749" s="385">
        <v>261</v>
      </c>
      <c r="AM749" s="386" t="s">
        <v>140</v>
      </c>
      <c r="AN749" s="387" t="s">
        <v>892</v>
      </c>
      <c r="AO749" s="387" t="s">
        <v>1203</v>
      </c>
      <c r="AP749" s="387">
        <v>6</v>
      </c>
      <c r="AQ749" s="553">
        <v>3171</v>
      </c>
      <c r="AR749" s="372">
        <v>800</v>
      </c>
    </row>
    <row r="750" spans="35:44">
      <c r="AI750" s="628" t="str">
        <f t="shared" si="12"/>
        <v>43007Ε3 39η (ΣΤ)261Sκ14</v>
      </c>
      <c r="AJ750" s="391">
        <v>43007</v>
      </c>
      <c r="AK750" s="384" t="s">
        <v>1482</v>
      </c>
      <c r="AL750" s="385">
        <v>261</v>
      </c>
      <c r="AM750" s="386" t="s">
        <v>140</v>
      </c>
      <c r="AN750" s="387" t="s">
        <v>892</v>
      </c>
      <c r="AO750" s="387" t="s">
        <v>1207</v>
      </c>
      <c r="AP750" s="387">
        <v>10</v>
      </c>
      <c r="AQ750" s="553">
        <v>3172</v>
      </c>
      <c r="AR750" s="372">
        <v>800</v>
      </c>
    </row>
    <row r="751" spans="35:44">
      <c r="AI751" s="628" t="str">
        <f t="shared" si="12"/>
        <v>42996ITF (NATIONAL SPORT)14Sκ18</v>
      </c>
      <c r="AJ751" s="391">
        <v>42996</v>
      </c>
      <c r="AK751" s="384" t="s">
        <v>1474</v>
      </c>
      <c r="AL751" s="385">
        <v>14</v>
      </c>
      <c r="AM751" s="386" t="s">
        <v>1278</v>
      </c>
      <c r="AN751" s="387" t="s">
        <v>892</v>
      </c>
      <c r="AO751" s="387" t="s">
        <v>1209</v>
      </c>
      <c r="AP751" s="387">
        <v>12</v>
      </c>
      <c r="AQ751" s="553">
        <v>3173</v>
      </c>
      <c r="AR751" s="372">
        <v>801</v>
      </c>
    </row>
    <row r="752" spans="35:44">
      <c r="AI752" s="628" t="str">
        <f t="shared" si="12"/>
        <v>42996ITF (NATIONAL SPORT)14Dκ18</v>
      </c>
      <c r="AJ752" s="391">
        <v>42996</v>
      </c>
      <c r="AK752" s="384" t="s">
        <v>1474</v>
      </c>
      <c r="AL752" s="385">
        <v>14</v>
      </c>
      <c r="AM752" s="386" t="s">
        <v>1278</v>
      </c>
      <c r="AN752" s="387" t="s">
        <v>893</v>
      </c>
      <c r="AO752" s="387" t="s">
        <v>1209</v>
      </c>
      <c r="AP752" s="387">
        <v>20</v>
      </c>
      <c r="AQ752" s="553">
        <v>3174</v>
      </c>
      <c r="AR752" s="372">
        <v>801</v>
      </c>
    </row>
    <row r="753" spans="35:44">
      <c r="AI753" s="628" t="str">
        <f t="shared" si="12"/>
        <v>43022Ε3 41η (Γ)195Sα12</v>
      </c>
      <c r="AJ753" s="391">
        <v>43022</v>
      </c>
      <c r="AK753" s="384" t="s">
        <v>1483</v>
      </c>
      <c r="AL753" s="385">
        <v>195</v>
      </c>
      <c r="AM753" s="386" t="s">
        <v>335</v>
      </c>
      <c r="AN753" s="387" t="s">
        <v>892</v>
      </c>
      <c r="AO753" s="387" t="s">
        <v>1202</v>
      </c>
      <c r="AP753" s="387">
        <v>5</v>
      </c>
      <c r="AQ753" s="553">
        <v>3188</v>
      </c>
      <c r="AR753" s="372">
        <v>804</v>
      </c>
    </row>
    <row r="754" spans="35:44">
      <c r="AI754" s="628" t="str">
        <f t="shared" si="12"/>
        <v>43022Ε3 41η (Γ)195Sα16</v>
      </c>
      <c r="AJ754" s="391">
        <v>43022</v>
      </c>
      <c r="AK754" s="384" t="s">
        <v>1483</v>
      </c>
      <c r="AL754" s="385">
        <v>195</v>
      </c>
      <c r="AM754" s="386" t="s">
        <v>335</v>
      </c>
      <c r="AN754" s="387" t="s">
        <v>892</v>
      </c>
      <c r="AO754" s="387" t="s">
        <v>1204</v>
      </c>
      <c r="AP754" s="387">
        <v>7</v>
      </c>
      <c r="AQ754" s="553">
        <v>3189</v>
      </c>
      <c r="AR754" s="372">
        <v>804</v>
      </c>
    </row>
    <row r="755" spans="35:44">
      <c r="AI755" s="628" t="str">
        <f t="shared" si="12"/>
        <v>43022Ε3 41η (Γ)195Sκ12</v>
      </c>
      <c r="AJ755" s="391">
        <v>43022</v>
      </c>
      <c r="AK755" s="384" t="s">
        <v>1483</v>
      </c>
      <c r="AL755" s="385">
        <v>195</v>
      </c>
      <c r="AM755" s="386" t="s">
        <v>335</v>
      </c>
      <c r="AN755" s="387" t="s">
        <v>892</v>
      </c>
      <c r="AO755" s="387" t="s">
        <v>1206</v>
      </c>
      <c r="AP755" s="387">
        <v>9</v>
      </c>
      <c r="AQ755" s="553">
        <v>3190</v>
      </c>
      <c r="AR755" s="372">
        <v>804</v>
      </c>
    </row>
    <row r="756" spans="35:44">
      <c r="AI756" s="628" t="str">
        <f t="shared" si="12"/>
        <v>43022Ε3 41η (Γ)195Sκ16</v>
      </c>
      <c r="AJ756" s="391">
        <v>43022</v>
      </c>
      <c r="AK756" s="384" t="s">
        <v>1483</v>
      </c>
      <c r="AL756" s="385">
        <v>195</v>
      </c>
      <c r="AM756" s="386" t="s">
        <v>335</v>
      </c>
      <c r="AN756" s="387" t="s">
        <v>892</v>
      </c>
      <c r="AO756" s="387" t="s">
        <v>1208</v>
      </c>
      <c r="AP756" s="387">
        <v>11</v>
      </c>
      <c r="AQ756" s="553">
        <v>3191</v>
      </c>
      <c r="AR756" s="372">
        <v>804</v>
      </c>
    </row>
    <row r="757" spans="35:44">
      <c r="AI757" s="628" t="str">
        <f t="shared" si="12"/>
        <v>43029Παν (ΣΤ) 10261Sα10</v>
      </c>
      <c r="AJ757" s="391">
        <v>43029</v>
      </c>
      <c r="AK757" s="384" t="s">
        <v>1537</v>
      </c>
      <c r="AL757" s="385">
        <v>261</v>
      </c>
      <c r="AM757" s="386" t="s">
        <v>140</v>
      </c>
      <c r="AN757" s="387" t="s">
        <v>892</v>
      </c>
      <c r="AO757" s="387" t="s">
        <v>1477</v>
      </c>
      <c r="AP757" s="387">
        <v>3</v>
      </c>
      <c r="AQ757" s="553">
        <v>3196</v>
      </c>
      <c r="AR757" s="372">
        <v>806</v>
      </c>
    </row>
    <row r="758" spans="35:44">
      <c r="AI758" s="628" t="str">
        <f t="shared" si="12"/>
        <v>43029Παν (ΣΤ) 10261Sκ10</v>
      </c>
      <c r="AJ758" s="391">
        <v>43029</v>
      </c>
      <c r="AK758" s="384" t="s">
        <v>1537</v>
      </c>
      <c r="AL758" s="385">
        <v>261</v>
      </c>
      <c r="AM758" s="386" t="s">
        <v>140</v>
      </c>
      <c r="AN758" s="387" t="s">
        <v>892</v>
      </c>
      <c r="AO758" s="387" t="s">
        <v>1478</v>
      </c>
      <c r="AP758" s="387">
        <v>4</v>
      </c>
      <c r="AQ758" s="553">
        <v>3197</v>
      </c>
      <c r="AR758" s="372">
        <v>806</v>
      </c>
    </row>
    <row r="759" spans="35:44">
      <c r="AI759" s="628" t="str">
        <f t="shared" si="12"/>
        <v>43029Ε3 42η (Δ)218Sα12</v>
      </c>
      <c r="AJ759" s="391">
        <v>43029</v>
      </c>
      <c r="AK759" s="384" t="s">
        <v>1484</v>
      </c>
      <c r="AL759" s="385">
        <v>218</v>
      </c>
      <c r="AM759" s="386" t="s">
        <v>295</v>
      </c>
      <c r="AN759" s="387" t="s">
        <v>892</v>
      </c>
      <c r="AO759" s="387" t="s">
        <v>1202</v>
      </c>
      <c r="AP759" s="387">
        <v>5</v>
      </c>
      <c r="AQ759" s="553">
        <v>3198</v>
      </c>
      <c r="AR759" s="372">
        <v>807</v>
      </c>
    </row>
    <row r="760" spans="35:44">
      <c r="AI760" s="628" t="str">
        <f t="shared" si="12"/>
        <v>43029Ε3 42η (Δ)218Sκ12</v>
      </c>
      <c r="AJ760" s="391">
        <v>43029</v>
      </c>
      <c r="AK760" s="384" t="s">
        <v>1484</v>
      </c>
      <c r="AL760" s="385">
        <v>218</v>
      </c>
      <c r="AM760" s="386" t="s">
        <v>295</v>
      </c>
      <c r="AN760" s="387" t="s">
        <v>892</v>
      </c>
      <c r="AO760" s="387" t="s">
        <v>1206</v>
      </c>
      <c r="AP760" s="387">
        <v>9</v>
      </c>
      <c r="AQ760" s="553">
        <v>3199</v>
      </c>
      <c r="AR760" s="372">
        <v>807</v>
      </c>
    </row>
    <row r="761" spans="35:44">
      <c r="AI761" s="628" t="str">
        <f t="shared" si="12"/>
        <v>43029Ε3 42η (Δ)218Sα16</v>
      </c>
      <c r="AJ761" s="391">
        <v>43029</v>
      </c>
      <c r="AK761" s="384" t="s">
        <v>1484</v>
      </c>
      <c r="AL761" s="385">
        <v>218</v>
      </c>
      <c r="AM761" s="386" t="s">
        <v>295</v>
      </c>
      <c r="AN761" s="387" t="s">
        <v>892</v>
      </c>
      <c r="AO761" s="387" t="s">
        <v>1204</v>
      </c>
      <c r="AP761" s="387">
        <v>7</v>
      </c>
      <c r="AQ761" s="553">
        <v>3200</v>
      </c>
      <c r="AR761" s="372">
        <v>807</v>
      </c>
    </row>
    <row r="762" spans="35:44">
      <c r="AI762" s="628" t="str">
        <f t="shared" si="12"/>
        <v>43029Ε3 42η (Δ)218Sκ16</v>
      </c>
      <c r="AJ762" s="391">
        <v>43029</v>
      </c>
      <c r="AK762" s="384" t="s">
        <v>1484</v>
      </c>
      <c r="AL762" s="385">
        <v>218</v>
      </c>
      <c r="AM762" s="386" t="s">
        <v>295</v>
      </c>
      <c r="AN762" s="387" t="s">
        <v>892</v>
      </c>
      <c r="AO762" s="387" t="s">
        <v>1208</v>
      </c>
      <c r="AP762" s="387">
        <v>11</v>
      </c>
      <c r="AQ762" s="553">
        <v>3201</v>
      </c>
      <c r="AR762" s="372">
        <v>807</v>
      </c>
    </row>
    <row r="763" spans="35:44">
      <c r="AI763" s="628" t="str">
        <f t="shared" si="12"/>
        <v>43028Ε3 42η (Θ)374Sα12</v>
      </c>
      <c r="AJ763" s="391">
        <v>43028</v>
      </c>
      <c r="AK763" s="384" t="s">
        <v>1485</v>
      </c>
      <c r="AL763" s="385">
        <v>374</v>
      </c>
      <c r="AM763" s="386" t="s">
        <v>202</v>
      </c>
      <c r="AN763" s="387" t="s">
        <v>892</v>
      </c>
      <c r="AO763" s="387" t="s">
        <v>1202</v>
      </c>
      <c r="AP763" s="387">
        <v>5</v>
      </c>
      <c r="AQ763" s="553">
        <v>3202</v>
      </c>
      <c r="AR763" s="372">
        <v>808</v>
      </c>
    </row>
    <row r="764" spans="35:44">
      <c r="AI764" s="628" t="str">
        <f t="shared" si="12"/>
        <v>43028Ε3 42η (Θ)374Sα14</v>
      </c>
      <c r="AJ764" s="391">
        <v>43028</v>
      </c>
      <c r="AK764" s="384" t="s">
        <v>1485</v>
      </c>
      <c r="AL764" s="385">
        <v>374</v>
      </c>
      <c r="AM764" s="386" t="s">
        <v>202</v>
      </c>
      <c r="AN764" s="387" t="s">
        <v>892</v>
      </c>
      <c r="AO764" s="387" t="s">
        <v>1203</v>
      </c>
      <c r="AP764" s="387">
        <v>6</v>
      </c>
      <c r="AQ764" s="553">
        <v>3203</v>
      </c>
      <c r="AR764" s="372">
        <v>808</v>
      </c>
    </row>
    <row r="765" spans="35:44">
      <c r="AI765" s="628" t="str">
        <f t="shared" si="12"/>
        <v>43028Ε3 42η (Θ)374Sα16</v>
      </c>
      <c r="AJ765" s="391">
        <v>43028</v>
      </c>
      <c r="AK765" s="384" t="s">
        <v>1485</v>
      </c>
      <c r="AL765" s="385">
        <v>374</v>
      </c>
      <c r="AM765" s="386" t="s">
        <v>202</v>
      </c>
      <c r="AN765" s="387" t="s">
        <v>892</v>
      </c>
      <c r="AO765" s="387" t="s">
        <v>1204</v>
      </c>
      <c r="AP765" s="387">
        <v>7</v>
      </c>
      <c r="AQ765" s="553">
        <v>3204</v>
      </c>
      <c r="AR765" s="372">
        <v>808</v>
      </c>
    </row>
    <row r="766" spans="35:44">
      <c r="AI766" s="628" t="str">
        <f t="shared" si="12"/>
        <v>43028Ε3 42η (Θ)374Sκ12</v>
      </c>
      <c r="AJ766" s="391">
        <v>43028</v>
      </c>
      <c r="AK766" s="384" t="s">
        <v>1485</v>
      </c>
      <c r="AL766" s="385">
        <v>374</v>
      </c>
      <c r="AM766" s="386" t="s">
        <v>202</v>
      </c>
      <c r="AN766" s="388" t="s">
        <v>892</v>
      </c>
      <c r="AO766" s="387" t="s">
        <v>1206</v>
      </c>
      <c r="AP766" s="387">
        <v>9</v>
      </c>
      <c r="AQ766" s="553">
        <v>3205</v>
      </c>
      <c r="AR766" s="372">
        <v>808</v>
      </c>
    </row>
    <row r="767" spans="35:44">
      <c r="AI767" s="628" t="str">
        <f t="shared" si="12"/>
        <v>43028Ε3 42η (Θ)374Sκ14</v>
      </c>
      <c r="AJ767" s="391">
        <v>43028</v>
      </c>
      <c r="AK767" s="384" t="s">
        <v>1485</v>
      </c>
      <c r="AL767" s="385">
        <v>374</v>
      </c>
      <c r="AM767" s="386" t="s">
        <v>202</v>
      </c>
      <c r="AN767" s="388" t="s">
        <v>892</v>
      </c>
      <c r="AO767" s="387" t="s">
        <v>1207</v>
      </c>
      <c r="AP767" s="387">
        <v>10</v>
      </c>
      <c r="AQ767" s="553">
        <v>3206</v>
      </c>
      <c r="AR767" s="372">
        <v>808</v>
      </c>
    </row>
    <row r="768" spans="35:44">
      <c r="AI768" s="628" t="str">
        <f t="shared" si="12"/>
        <v>43028Ε3 42η (Θ)374Sκ16</v>
      </c>
      <c r="AJ768" s="391">
        <v>43028</v>
      </c>
      <c r="AK768" s="384" t="s">
        <v>1485</v>
      </c>
      <c r="AL768" s="385">
        <v>374</v>
      </c>
      <c r="AM768" s="386" t="s">
        <v>202</v>
      </c>
      <c r="AN768" s="388" t="s">
        <v>892</v>
      </c>
      <c r="AO768" s="387" t="s">
        <v>1208</v>
      </c>
      <c r="AP768" s="387">
        <v>11</v>
      </c>
      <c r="AQ768" s="553">
        <v>3207</v>
      </c>
      <c r="AR768" s="372">
        <v>808</v>
      </c>
    </row>
    <row r="769" spans="35:44">
      <c r="AI769" s="628" t="str">
        <f t="shared" si="12"/>
        <v>42828TE (KVARNER)15Sκ14</v>
      </c>
      <c r="AJ769" s="391">
        <v>42828</v>
      </c>
      <c r="AK769" s="384" t="s">
        <v>1336</v>
      </c>
      <c r="AL769" s="385">
        <v>15</v>
      </c>
      <c r="AM769" s="386" t="s">
        <v>1280</v>
      </c>
      <c r="AN769" s="388" t="s">
        <v>892</v>
      </c>
      <c r="AO769" s="387" t="s">
        <v>1207</v>
      </c>
      <c r="AP769" s="387">
        <v>10</v>
      </c>
      <c r="AQ769" s="553">
        <v>3208</v>
      </c>
      <c r="AR769" s="372">
        <v>643</v>
      </c>
    </row>
    <row r="770" spans="35:44">
      <c r="AI770" s="628" t="str">
        <f t="shared" si="12"/>
        <v>42828TE (KVARNER)15Dκ14</v>
      </c>
      <c r="AJ770" s="391">
        <v>42828</v>
      </c>
      <c r="AK770" s="384" t="s">
        <v>1336</v>
      </c>
      <c r="AL770" s="385">
        <v>15</v>
      </c>
      <c r="AM770" s="386" t="s">
        <v>1280</v>
      </c>
      <c r="AN770" s="388" t="s">
        <v>893</v>
      </c>
      <c r="AO770" s="387" t="s">
        <v>1207</v>
      </c>
      <c r="AP770" s="387">
        <v>18</v>
      </c>
      <c r="AQ770" s="553">
        <v>3209</v>
      </c>
      <c r="AR770" s="372">
        <v>643</v>
      </c>
    </row>
    <row r="771" spans="35:44">
      <c r="AI771" s="628" t="str">
        <f t="shared" ref="AI771:AI834" si="13">AJ771&amp;AK771&amp;AL771&amp;AN771&amp;AO771</f>
        <v>43036Ε3 43η (Ε)245Sα12</v>
      </c>
      <c r="AJ771" s="391">
        <v>43036</v>
      </c>
      <c r="AK771" s="384" t="s">
        <v>1486</v>
      </c>
      <c r="AL771" s="385">
        <v>245</v>
      </c>
      <c r="AM771" s="386" t="s">
        <v>324</v>
      </c>
      <c r="AN771" s="388" t="s">
        <v>892</v>
      </c>
      <c r="AO771" s="387" t="s">
        <v>1202</v>
      </c>
      <c r="AP771" s="387">
        <v>5</v>
      </c>
      <c r="AQ771" s="553">
        <v>3211</v>
      </c>
      <c r="AR771" s="372">
        <v>809</v>
      </c>
    </row>
    <row r="772" spans="35:44">
      <c r="AI772" s="628" t="str">
        <f t="shared" si="13"/>
        <v>43036Ε3 43η (Ε)245Sκ12</v>
      </c>
      <c r="AJ772" s="391">
        <v>43036</v>
      </c>
      <c r="AK772" s="384" t="s">
        <v>1486</v>
      </c>
      <c r="AL772" s="385">
        <v>245</v>
      </c>
      <c r="AM772" s="386" t="s">
        <v>324</v>
      </c>
      <c r="AN772" s="388" t="s">
        <v>892</v>
      </c>
      <c r="AO772" s="387" t="s">
        <v>1206</v>
      </c>
      <c r="AP772" s="387">
        <v>9</v>
      </c>
      <c r="AQ772" s="553">
        <v>3212</v>
      </c>
      <c r="AR772" s="372">
        <v>809</v>
      </c>
    </row>
    <row r="773" spans="35:44">
      <c r="AI773" s="628" t="str">
        <f t="shared" si="13"/>
        <v>43036Ε3 43η (Ε)245Sα16</v>
      </c>
      <c r="AJ773" s="391">
        <v>43036</v>
      </c>
      <c r="AK773" s="384" t="s">
        <v>1486</v>
      </c>
      <c r="AL773" s="385">
        <v>245</v>
      </c>
      <c r="AM773" s="386" t="s">
        <v>324</v>
      </c>
      <c r="AN773" s="388" t="s">
        <v>892</v>
      </c>
      <c r="AO773" s="387" t="s">
        <v>1204</v>
      </c>
      <c r="AP773" s="387">
        <v>7</v>
      </c>
      <c r="AQ773" s="553">
        <v>3213</v>
      </c>
      <c r="AR773" s="372">
        <v>809</v>
      </c>
    </row>
    <row r="774" spans="35:44">
      <c r="AI774" s="628" t="str">
        <f t="shared" si="13"/>
        <v>43035Ε3 43η (ΙΑ)424Sα12</v>
      </c>
      <c r="AJ774" s="391">
        <v>43035</v>
      </c>
      <c r="AK774" s="384" t="s">
        <v>1487</v>
      </c>
      <c r="AL774" s="385">
        <v>424</v>
      </c>
      <c r="AM774" s="386" t="s">
        <v>191</v>
      </c>
      <c r="AN774" s="388" t="s">
        <v>892</v>
      </c>
      <c r="AO774" s="387" t="s">
        <v>1202</v>
      </c>
      <c r="AP774" s="387">
        <v>5</v>
      </c>
      <c r="AQ774" s="553">
        <v>3215</v>
      </c>
      <c r="AR774" s="372">
        <v>811</v>
      </c>
    </row>
    <row r="775" spans="35:44">
      <c r="AI775" s="628" t="str">
        <f t="shared" si="13"/>
        <v>43035Ε3 43η (ΙΑ)424Sα14</v>
      </c>
      <c r="AJ775" s="391">
        <v>43035</v>
      </c>
      <c r="AK775" s="384" t="s">
        <v>1487</v>
      </c>
      <c r="AL775" s="385">
        <v>424</v>
      </c>
      <c r="AM775" s="386" t="s">
        <v>191</v>
      </c>
      <c r="AN775" s="388" t="s">
        <v>892</v>
      </c>
      <c r="AO775" s="387" t="s">
        <v>1203</v>
      </c>
      <c r="AP775" s="387">
        <v>6</v>
      </c>
      <c r="AQ775" s="553">
        <v>3216</v>
      </c>
      <c r="AR775" s="372">
        <v>811</v>
      </c>
    </row>
    <row r="776" spans="35:44">
      <c r="AI776" s="628" t="str">
        <f t="shared" si="13"/>
        <v>43035Ε3 43η (ΙΑ)424Sα16</v>
      </c>
      <c r="AJ776" s="391">
        <v>43035</v>
      </c>
      <c r="AK776" s="384" t="s">
        <v>1487</v>
      </c>
      <c r="AL776" s="385">
        <v>424</v>
      </c>
      <c r="AM776" s="386" t="s">
        <v>191</v>
      </c>
      <c r="AN776" s="388" t="s">
        <v>892</v>
      </c>
      <c r="AO776" s="387" t="s">
        <v>1204</v>
      </c>
      <c r="AP776" s="387">
        <v>7</v>
      </c>
      <c r="AQ776" s="553">
        <v>3217</v>
      </c>
      <c r="AR776" s="372">
        <v>811</v>
      </c>
    </row>
    <row r="777" spans="35:44">
      <c r="AI777" s="628" t="str">
        <f t="shared" si="13"/>
        <v>43035Ε3 43η (ΙΑ)424Sκ12</v>
      </c>
      <c r="AJ777" s="391">
        <v>43035</v>
      </c>
      <c r="AK777" s="384" t="s">
        <v>1487</v>
      </c>
      <c r="AL777" s="385">
        <v>424</v>
      </c>
      <c r="AM777" s="386" t="s">
        <v>191</v>
      </c>
      <c r="AN777" s="388" t="s">
        <v>892</v>
      </c>
      <c r="AO777" s="387" t="s">
        <v>1206</v>
      </c>
      <c r="AP777" s="387">
        <v>9</v>
      </c>
      <c r="AQ777" s="553">
        <v>3218</v>
      </c>
      <c r="AR777" s="372">
        <v>811</v>
      </c>
    </row>
    <row r="778" spans="35:44">
      <c r="AI778" s="628" t="str">
        <f t="shared" si="13"/>
        <v>43035Ε3 43η (ΙΑ)424Sκ14</v>
      </c>
      <c r="AJ778" s="391">
        <v>43035</v>
      </c>
      <c r="AK778" s="384" t="s">
        <v>1487</v>
      </c>
      <c r="AL778" s="385">
        <v>424</v>
      </c>
      <c r="AM778" s="386" t="s">
        <v>191</v>
      </c>
      <c r="AN778" s="388" t="s">
        <v>892</v>
      </c>
      <c r="AO778" s="387" t="s">
        <v>1207</v>
      </c>
      <c r="AP778" s="387">
        <v>10</v>
      </c>
      <c r="AQ778" s="553">
        <v>3219</v>
      </c>
      <c r="AR778" s="372">
        <v>811</v>
      </c>
    </row>
    <row r="779" spans="35:44">
      <c r="AI779" s="628" t="str">
        <f t="shared" si="13"/>
        <v>43035Ε3 43η (ΙΑ)424Sκ16</v>
      </c>
      <c r="AJ779" s="391">
        <v>43035</v>
      </c>
      <c r="AK779" s="384" t="s">
        <v>1487</v>
      </c>
      <c r="AL779" s="385">
        <v>424</v>
      </c>
      <c r="AM779" s="386" t="s">
        <v>191</v>
      </c>
      <c r="AN779" s="388" t="s">
        <v>892</v>
      </c>
      <c r="AO779" s="387" t="s">
        <v>1208</v>
      </c>
      <c r="AP779" s="387">
        <v>11</v>
      </c>
      <c r="AQ779" s="553">
        <v>3220</v>
      </c>
      <c r="AR779" s="372">
        <v>811</v>
      </c>
    </row>
    <row r="780" spans="35:44">
      <c r="AI780" s="628" t="str">
        <f t="shared" si="13"/>
        <v>43029Ε3 42η (Α)112Sα12</v>
      </c>
      <c r="AJ780" s="391">
        <v>43029</v>
      </c>
      <c r="AK780" s="384" t="s">
        <v>1488</v>
      </c>
      <c r="AL780" s="385">
        <v>112</v>
      </c>
      <c r="AM780" s="386" t="s">
        <v>278</v>
      </c>
      <c r="AN780" s="388" t="s">
        <v>892</v>
      </c>
      <c r="AO780" s="387" t="s">
        <v>1202</v>
      </c>
      <c r="AP780" s="387">
        <v>5</v>
      </c>
      <c r="AQ780" s="553">
        <v>3221</v>
      </c>
      <c r="AR780" s="372">
        <v>812</v>
      </c>
    </row>
    <row r="781" spans="35:44">
      <c r="AI781" s="628" t="str">
        <f t="shared" si="13"/>
        <v>43029Ε3 42η (Α)112Sα16</v>
      </c>
      <c r="AJ781" s="391">
        <v>43029</v>
      </c>
      <c r="AK781" s="384" t="s">
        <v>1488</v>
      </c>
      <c r="AL781" s="385">
        <v>112</v>
      </c>
      <c r="AM781" s="386" t="s">
        <v>278</v>
      </c>
      <c r="AN781" s="388" t="s">
        <v>892</v>
      </c>
      <c r="AO781" s="387" t="s">
        <v>1204</v>
      </c>
      <c r="AP781" s="387">
        <v>7</v>
      </c>
      <c r="AQ781" s="553">
        <v>3222</v>
      </c>
      <c r="AR781" s="372">
        <v>812</v>
      </c>
    </row>
    <row r="782" spans="35:44">
      <c r="AI782" s="628" t="str">
        <f t="shared" si="13"/>
        <v>43029Ε3 42η (Α)112Sκ12</v>
      </c>
      <c r="AJ782" s="391">
        <v>43029</v>
      </c>
      <c r="AK782" s="384" t="s">
        <v>1488</v>
      </c>
      <c r="AL782" s="385">
        <v>112</v>
      </c>
      <c r="AM782" s="386" t="s">
        <v>278</v>
      </c>
      <c r="AN782" s="388" t="s">
        <v>892</v>
      </c>
      <c r="AO782" s="387" t="s">
        <v>1206</v>
      </c>
      <c r="AP782" s="387">
        <v>9</v>
      </c>
      <c r="AQ782" s="553">
        <v>3223</v>
      </c>
      <c r="AR782" s="372">
        <v>812</v>
      </c>
    </row>
    <row r="783" spans="35:44">
      <c r="AI783" s="628" t="str">
        <f t="shared" si="13"/>
        <v>43029Ε3 42η (Γ)198Sα14</v>
      </c>
      <c r="AJ783" s="391">
        <v>43029</v>
      </c>
      <c r="AK783" s="384" t="s">
        <v>1489</v>
      </c>
      <c r="AL783" s="385">
        <v>198</v>
      </c>
      <c r="AM783" s="386" t="s">
        <v>373</v>
      </c>
      <c r="AN783" s="388" t="s">
        <v>892</v>
      </c>
      <c r="AO783" s="387" t="s">
        <v>1203</v>
      </c>
      <c r="AP783" s="387">
        <v>6</v>
      </c>
      <c r="AQ783" s="553">
        <v>3224</v>
      </c>
      <c r="AR783" s="372">
        <v>813</v>
      </c>
    </row>
    <row r="784" spans="35:44">
      <c r="AI784" s="628" t="str">
        <f t="shared" si="13"/>
        <v>43029Ε3 42η (Γ)190Sκ14</v>
      </c>
      <c r="AJ784" s="391">
        <v>43029</v>
      </c>
      <c r="AK784" s="384" t="s">
        <v>1489</v>
      </c>
      <c r="AL784" s="385">
        <v>190</v>
      </c>
      <c r="AM784" s="386" t="s">
        <v>306</v>
      </c>
      <c r="AN784" s="388" t="s">
        <v>892</v>
      </c>
      <c r="AO784" s="387" t="s">
        <v>1207</v>
      </c>
      <c r="AP784" s="387">
        <v>10</v>
      </c>
      <c r="AQ784" s="553">
        <v>3225</v>
      </c>
      <c r="AR784" s="372">
        <v>813</v>
      </c>
    </row>
    <row r="785" spans="35:44">
      <c r="AI785" s="628" t="str">
        <f t="shared" si="13"/>
        <v>43029Ε3 42η (Ζ)309Sα12</v>
      </c>
      <c r="AJ785" s="391">
        <v>43029</v>
      </c>
      <c r="AK785" s="384" t="s">
        <v>1490</v>
      </c>
      <c r="AL785" s="385">
        <v>309</v>
      </c>
      <c r="AM785" s="386" t="s">
        <v>343</v>
      </c>
      <c r="AN785" s="388" t="s">
        <v>892</v>
      </c>
      <c r="AO785" s="387" t="s">
        <v>1202</v>
      </c>
      <c r="AP785" s="387">
        <v>5</v>
      </c>
      <c r="AQ785" s="553">
        <v>3226</v>
      </c>
      <c r="AR785" s="372">
        <v>814</v>
      </c>
    </row>
    <row r="786" spans="35:44">
      <c r="AI786" s="628" t="str">
        <f t="shared" si="13"/>
        <v>43029Ε3 42η (Ζ)309Sα16</v>
      </c>
      <c r="AJ786" s="391">
        <v>43029</v>
      </c>
      <c r="AK786" s="384" t="s">
        <v>1490</v>
      </c>
      <c r="AL786" s="385">
        <v>309</v>
      </c>
      <c r="AM786" s="386" t="s">
        <v>343</v>
      </c>
      <c r="AN786" s="388" t="s">
        <v>892</v>
      </c>
      <c r="AO786" s="387" t="s">
        <v>1204</v>
      </c>
      <c r="AP786" s="387">
        <v>7</v>
      </c>
      <c r="AQ786" s="553">
        <v>3227</v>
      </c>
      <c r="AR786" s="372">
        <v>814</v>
      </c>
    </row>
    <row r="787" spans="35:44">
      <c r="AI787" s="628" t="str">
        <f t="shared" si="13"/>
        <v>43029Ε3 42η (Ζ)309Sκ12</v>
      </c>
      <c r="AJ787" s="391">
        <v>43029</v>
      </c>
      <c r="AK787" s="384" t="s">
        <v>1490</v>
      </c>
      <c r="AL787" s="385">
        <v>309</v>
      </c>
      <c r="AM787" s="386" t="s">
        <v>343</v>
      </c>
      <c r="AN787" s="388" t="s">
        <v>892</v>
      </c>
      <c r="AO787" s="387" t="s">
        <v>1206</v>
      </c>
      <c r="AP787" s="387">
        <v>9</v>
      </c>
      <c r="AQ787" s="553">
        <v>3228</v>
      </c>
      <c r="AR787" s="372">
        <v>814</v>
      </c>
    </row>
    <row r="788" spans="35:44">
      <c r="AI788" s="628" t="str">
        <f t="shared" si="13"/>
        <v>43029Ε3 42η (Ζ)298Sκ16</v>
      </c>
      <c r="AJ788" s="391">
        <v>43029</v>
      </c>
      <c r="AK788" s="384" t="s">
        <v>1490</v>
      </c>
      <c r="AL788" s="385">
        <v>298</v>
      </c>
      <c r="AM788" s="386" t="s">
        <v>150</v>
      </c>
      <c r="AN788" s="388" t="s">
        <v>892</v>
      </c>
      <c r="AO788" s="387" t="s">
        <v>1208</v>
      </c>
      <c r="AP788" s="387">
        <v>11</v>
      </c>
      <c r="AQ788" s="553">
        <v>3229</v>
      </c>
      <c r="AR788" s="372">
        <v>814</v>
      </c>
    </row>
    <row r="789" spans="35:44">
      <c r="AI789" s="628" t="str">
        <f t="shared" si="13"/>
        <v>43029Ε3 42η (Ζ)310Sα14</v>
      </c>
      <c r="AJ789" s="391">
        <v>43029</v>
      </c>
      <c r="AK789" s="384" t="s">
        <v>1490</v>
      </c>
      <c r="AL789" s="385">
        <v>310</v>
      </c>
      <c r="AM789" s="386" t="s">
        <v>355</v>
      </c>
      <c r="AN789" s="388" t="s">
        <v>892</v>
      </c>
      <c r="AO789" s="387" t="s">
        <v>1203</v>
      </c>
      <c r="AP789" s="387">
        <v>6</v>
      </c>
      <c r="AQ789" s="553">
        <v>3230</v>
      </c>
      <c r="AR789" s="372">
        <v>814</v>
      </c>
    </row>
    <row r="790" spans="35:44">
      <c r="AI790" s="628" t="str">
        <f t="shared" si="13"/>
        <v>43029Ε3 42η (ΣΤ)285Sα12</v>
      </c>
      <c r="AJ790" s="391">
        <v>43029</v>
      </c>
      <c r="AK790" s="384" t="s">
        <v>1491</v>
      </c>
      <c r="AL790" s="385">
        <v>285</v>
      </c>
      <c r="AM790" s="386" t="s">
        <v>304</v>
      </c>
      <c r="AN790" s="388" t="s">
        <v>892</v>
      </c>
      <c r="AO790" s="387" t="s">
        <v>1202</v>
      </c>
      <c r="AP790" s="387">
        <v>5</v>
      </c>
      <c r="AQ790" s="553">
        <v>3231</v>
      </c>
      <c r="AR790" s="372">
        <v>815</v>
      </c>
    </row>
    <row r="791" spans="35:44">
      <c r="AI791" s="628" t="str">
        <f t="shared" si="13"/>
        <v>43029Ε3 42η (ΣΤ)285Sα16</v>
      </c>
      <c r="AJ791" s="391">
        <v>43029</v>
      </c>
      <c r="AK791" s="384" t="s">
        <v>1491</v>
      </c>
      <c r="AL791" s="385">
        <v>285</v>
      </c>
      <c r="AM791" s="386" t="s">
        <v>304</v>
      </c>
      <c r="AN791" s="388" t="s">
        <v>892</v>
      </c>
      <c r="AO791" s="387" t="s">
        <v>1204</v>
      </c>
      <c r="AP791" s="387">
        <v>7</v>
      </c>
      <c r="AQ791" s="553">
        <v>3232</v>
      </c>
      <c r="AR791" s="372">
        <v>815</v>
      </c>
    </row>
    <row r="792" spans="35:44">
      <c r="AI792" s="628" t="str">
        <f t="shared" si="13"/>
        <v>43029Ε3 42η (ΣΤ)285Sκ12</v>
      </c>
      <c r="AJ792" s="391">
        <v>43029</v>
      </c>
      <c r="AK792" s="384" t="s">
        <v>1491</v>
      </c>
      <c r="AL792" s="385">
        <v>285</v>
      </c>
      <c r="AM792" s="386" t="s">
        <v>304</v>
      </c>
      <c r="AN792" s="388" t="s">
        <v>892</v>
      </c>
      <c r="AO792" s="387" t="s">
        <v>1206</v>
      </c>
      <c r="AP792" s="387">
        <v>9</v>
      </c>
      <c r="AQ792" s="553">
        <v>3233</v>
      </c>
      <c r="AR792" s="372">
        <v>815</v>
      </c>
    </row>
    <row r="793" spans="35:44">
      <c r="AI793" s="628" t="str">
        <f t="shared" si="13"/>
        <v>43029Ε3 42η (ΣΤ)285Sκ16</v>
      </c>
      <c r="AJ793" s="391">
        <v>43029</v>
      </c>
      <c r="AK793" s="384" t="s">
        <v>1491</v>
      </c>
      <c r="AL793" s="385">
        <v>285</v>
      </c>
      <c r="AM793" s="386" t="s">
        <v>304</v>
      </c>
      <c r="AN793" s="388" t="s">
        <v>892</v>
      </c>
      <c r="AO793" s="387" t="s">
        <v>1208</v>
      </c>
      <c r="AP793" s="387">
        <v>11</v>
      </c>
      <c r="AQ793" s="553">
        <v>3234</v>
      </c>
      <c r="AR793" s="372">
        <v>815</v>
      </c>
    </row>
    <row r="794" spans="35:44">
      <c r="AI794" s="628" t="str">
        <f t="shared" si="13"/>
        <v>43043Ε3 44η (ΣΤ)261Sα12</v>
      </c>
      <c r="AJ794" s="391">
        <v>43043</v>
      </c>
      <c r="AK794" s="384" t="s">
        <v>1492</v>
      </c>
      <c r="AL794" s="385">
        <v>261</v>
      </c>
      <c r="AM794" s="386" t="s">
        <v>140</v>
      </c>
      <c r="AN794" s="388" t="s">
        <v>892</v>
      </c>
      <c r="AO794" s="387" t="s">
        <v>1202</v>
      </c>
      <c r="AP794" s="387">
        <v>5</v>
      </c>
      <c r="AQ794" s="553">
        <v>3235</v>
      </c>
      <c r="AR794" s="372">
        <v>816</v>
      </c>
    </row>
    <row r="795" spans="35:44">
      <c r="AI795" s="628" t="str">
        <f t="shared" si="13"/>
        <v>43043Ε3 44η (ΣΤ)261Sα16</v>
      </c>
      <c r="AJ795" s="391">
        <v>43043</v>
      </c>
      <c r="AK795" s="384" t="s">
        <v>1492</v>
      </c>
      <c r="AL795" s="385">
        <v>261</v>
      </c>
      <c r="AM795" s="386" t="s">
        <v>140</v>
      </c>
      <c r="AN795" s="388" t="s">
        <v>892</v>
      </c>
      <c r="AO795" s="387" t="s">
        <v>1204</v>
      </c>
      <c r="AP795" s="387">
        <v>7</v>
      </c>
      <c r="AQ795" s="553">
        <v>3236</v>
      </c>
      <c r="AR795" s="372">
        <v>816</v>
      </c>
    </row>
    <row r="796" spans="35:44">
      <c r="AI796" s="628" t="str">
        <f t="shared" si="13"/>
        <v>43043Ε3 44η (ΣΤ)261Sκ12</v>
      </c>
      <c r="AJ796" s="391">
        <v>43043</v>
      </c>
      <c r="AK796" s="384" t="s">
        <v>1492</v>
      </c>
      <c r="AL796" s="385">
        <v>261</v>
      </c>
      <c r="AM796" s="386" t="s">
        <v>140</v>
      </c>
      <c r="AN796" s="388" t="s">
        <v>892</v>
      </c>
      <c r="AO796" s="387" t="s">
        <v>1206</v>
      </c>
      <c r="AP796" s="387">
        <v>9</v>
      </c>
      <c r="AQ796" s="553">
        <v>3237</v>
      </c>
      <c r="AR796" s="372">
        <v>816</v>
      </c>
    </row>
    <row r="797" spans="35:44">
      <c r="AI797" s="628" t="str">
        <f t="shared" si="13"/>
        <v>43043Ε3 44η (ΣΤ)261Sκ16</v>
      </c>
      <c r="AJ797" s="391">
        <v>43043</v>
      </c>
      <c r="AK797" s="384" t="s">
        <v>1492</v>
      </c>
      <c r="AL797" s="385">
        <v>261</v>
      </c>
      <c r="AM797" s="386" t="s">
        <v>140</v>
      </c>
      <c r="AN797" s="388" t="s">
        <v>892</v>
      </c>
      <c r="AO797" s="387" t="s">
        <v>1208</v>
      </c>
      <c r="AP797" s="387">
        <v>11</v>
      </c>
      <c r="AQ797" s="553">
        <v>3238</v>
      </c>
      <c r="AR797" s="372">
        <v>816</v>
      </c>
    </row>
    <row r="798" spans="35:44">
      <c r="AI798" s="628" t="str">
        <f t="shared" si="13"/>
        <v>43042Ε3 44η (Ε)245Sα14</v>
      </c>
      <c r="AJ798" s="391">
        <v>43042</v>
      </c>
      <c r="AK798" s="384" t="s">
        <v>1493</v>
      </c>
      <c r="AL798" s="385">
        <v>245</v>
      </c>
      <c r="AM798" s="386" t="s">
        <v>324</v>
      </c>
      <c r="AN798" s="388" t="s">
        <v>892</v>
      </c>
      <c r="AO798" s="387" t="s">
        <v>1203</v>
      </c>
      <c r="AP798" s="387">
        <v>6</v>
      </c>
      <c r="AQ798" s="553">
        <v>3239</v>
      </c>
      <c r="AR798" s="372">
        <v>817</v>
      </c>
    </row>
    <row r="799" spans="35:44">
      <c r="AI799" s="628" t="str">
        <f t="shared" si="13"/>
        <v>43042Ε3 44η (Ε)245Sκ14</v>
      </c>
      <c r="AJ799" s="391">
        <v>43042</v>
      </c>
      <c r="AK799" s="384" t="s">
        <v>1493</v>
      </c>
      <c r="AL799" s="385">
        <v>245</v>
      </c>
      <c r="AM799" s="386" t="s">
        <v>324</v>
      </c>
      <c r="AN799" s="388" t="s">
        <v>892</v>
      </c>
      <c r="AO799" s="387" t="s">
        <v>1207</v>
      </c>
      <c r="AP799" s="387">
        <v>10</v>
      </c>
      <c r="AQ799" s="553">
        <v>3240</v>
      </c>
      <c r="AR799" s="372">
        <v>817</v>
      </c>
    </row>
    <row r="800" spans="35:44">
      <c r="AI800" s="628" t="str">
        <f t="shared" si="13"/>
        <v>43036Ε3 43η (Δ)218Sα14</v>
      </c>
      <c r="AJ800" s="391">
        <v>43036</v>
      </c>
      <c r="AK800" s="384" t="s">
        <v>1494</v>
      </c>
      <c r="AL800" s="385">
        <v>218</v>
      </c>
      <c r="AM800" s="386" t="s">
        <v>295</v>
      </c>
      <c r="AN800" s="388" t="s">
        <v>892</v>
      </c>
      <c r="AO800" s="387" t="s">
        <v>1203</v>
      </c>
      <c r="AP800" s="387">
        <v>6</v>
      </c>
      <c r="AQ800" s="553">
        <v>3241</v>
      </c>
      <c r="AR800" s="372">
        <v>818</v>
      </c>
    </row>
    <row r="801" spans="35:44">
      <c r="AI801" s="628" t="str">
        <f t="shared" si="13"/>
        <v>43036Ε3 43η (Δ)218Sκ14</v>
      </c>
      <c r="AJ801" s="391">
        <v>43036</v>
      </c>
      <c r="AK801" s="384" t="s">
        <v>1494</v>
      </c>
      <c r="AL801" s="385">
        <v>218</v>
      </c>
      <c r="AM801" s="386" t="s">
        <v>295</v>
      </c>
      <c r="AN801" s="388" t="s">
        <v>892</v>
      </c>
      <c r="AO801" s="387" t="s">
        <v>1207</v>
      </c>
      <c r="AP801" s="387">
        <v>10</v>
      </c>
      <c r="AQ801" s="553">
        <v>3242</v>
      </c>
      <c r="AR801" s="372">
        <v>818</v>
      </c>
    </row>
    <row r="802" spans="35:44">
      <c r="AI802" s="628" t="str">
        <f t="shared" si="13"/>
        <v>43031ITF (OPEL CUP)14Sα18</v>
      </c>
      <c r="AJ802" s="391">
        <v>43031</v>
      </c>
      <c r="AK802" s="384" t="s">
        <v>1495</v>
      </c>
      <c r="AL802" s="385">
        <v>14</v>
      </c>
      <c r="AM802" s="386" t="s">
        <v>1278</v>
      </c>
      <c r="AN802" s="388" t="s">
        <v>892</v>
      </c>
      <c r="AO802" s="387" t="s">
        <v>1205</v>
      </c>
      <c r="AP802" s="387">
        <v>8</v>
      </c>
      <c r="AQ802" s="553">
        <v>3243</v>
      </c>
      <c r="AR802" s="372">
        <v>819</v>
      </c>
    </row>
    <row r="803" spans="35:44">
      <c r="AI803" s="628" t="str">
        <f t="shared" si="13"/>
        <v>43031ITF (OPEL CUP)14Dα18</v>
      </c>
      <c r="AJ803" s="391">
        <v>43031</v>
      </c>
      <c r="AK803" s="384" t="s">
        <v>1495</v>
      </c>
      <c r="AL803" s="385">
        <v>14</v>
      </c>
      <c r="AM803" s="386" t="s">
        <v>1278</v>
      </c>
      <c r="AN803" s="388" t="s">
        <v>893</v>
      </c>
      <c r="AO803" s="387" t="s">
        <v>1205</v>
      </c>
      <c r="AP803" s="387">
        <v>16</v>
      </c>
      <c r="AQ803" s="553">
        <v>3244</v>
      </c>
      <c r="AR803" s="372">
        <v>819</v>
      </c>
    </row>
    <row r="804" spans="35:44">
      <c r="AI804" s="628" t="str">
        <f t="shared" si="13"/>
        <v>43039ITF (31/10/17)14Sανδ</v>
      </c>
      <c r="AJ804" s="391">
        <v>43039</v>
      </c>
      <c r="AK804" s="384" t="s">
        <v>1496</v>
      </c>
      <c r="AL804" s="385">
        <v>14</v>
      </c>
      <c r="AM804" s="386" t="s">
        <v>1278</v>
      </c>
      <c r="AN804" s="388" t="s">
        <v>892</v>
      </c>
      <c r="AO804" s="387" t="s">
        <v>1423</v>
      </c>
      <c r="AP804" s="387">
        <v>25</v>
      </c>
      <c r="AQ804" s="553">
        <v>3249</v>
      </c>
      <c r="AR804" s="372">
        <v>822</v>
      </c>
    </row>
    <row r="805" spans="35:44">
      <c r="AI805" s="628" t="str">
        <f t="shared" si="13"/>
        <v>43039ITF (31/10/17)14Sγυν</v>
      </c>
      <c r="AJ805" s="391">
        <v>43039</v>
      </c>
      <c r="AK805" s="384" t="s">
        <v>1496</v>
      </c>
      <c r="AL805" s="385">
        <v>14</v>
      </c>
      <c r="AM805" s="386" t="s">
        <v>1278</v>
      </c>
      <c r="AN805" s="388" t="s">
        <v>892</v>
      </c>
      <c r="AO805" s="387" t="s">
        <v>1424</v>
      </c>
      <c r="AP805" s="387">
        <v>26</v>
      </c>
      <c r="AQ805" s="553">
        <v>3250</v>
      </c>
      <c r="AR805" s="372">
        <v>822</v>
      </c>
    </row>
    <row r="806" spans="35:44">
      <c r="AI806" s="628" t="str">
        <f t="shared" si="13"/>
        <v>43039ITF (31/10/17)14Dανδ</v>
      </c>
      <c r="AJ806" s="391">
        <v>43039</v>
      </c>
      <c r="AK806" s="384" t="s">
        <v>1496</v>
      </c>
      <c r="AL806" s="385">
        <v>14</v>
      </c>
      <c r="AM806" s="386" t="s">
        <v>1278</v>
      </c>
      <c r="AN806" s="388" t="s">
        <v>893</v>
      </c>
      <c r="AO806" s="387" t="s">
        <v>1423</v>
      </c>
      <c r="AP806" s="387">
        <v>27</v>
      </c>
      <c r="AQ806" s="553">
        <v>3251</v>
      </c>
      <c r="AR806" s="372">
        <v>822</v>
      </c>
    </row>
    <row r="807" spans="35:44">
      <c r="AI807" s="628" t="str">
        <f t="shared" si="13"/>
        <v>43039ITF (31/10/17)14Dγυν</v>
      </c>
      <c r="AJ807" s="391">
        <v>43039</v>
      </c>
      <c r="AK807" s="384" t="s">
        <v>1496</v>
      </c>
      <c r="AL807" s="385">
        <v>14</v>
      </c>
      <c r="AM807" s="386" t="s">
        <v>1278</v>
      </c>
      <c r="AN807" s="388" t="s">
        <v>893</v>
      </c>
      <c r="AO807" s="387" t="s">
        <v>1424</v>
      </c>
      <c r="AP807" s="387">
        <v>28</v>
      </c>
      <c r="AQ807" s="553">
        <v>3252</v>
      </c>
      <c r="AR807" s="372">
        <v>822</v>
      </c>
    </row>
    <row r="808" spans="35:44">
      <c r="AI808" s="628" t="str">
        <f t="shared" si="13"/>
        <v>43022Ε3 41η (ΣΤ)294Sα14</v>
      </c>
      <c r="AJ808" s="391">
        <v>43022</v>
      </c>
      <c r="AK808" s="384" t="s">
        <v>1497</v>
      </c>
      <c r="AL808" s="385">
        <v>294</v>
      </c>
      <c r="AM808" s="386" t="s">
        <v>379</v>
      </c>
      <c r="AN808" s="388" t="s">
        <v>892</v>
      </c>
      <c r="AO808" s="387" t="s">
        <v>1203</v>
      </c>
      <c r="AP808" s="387">
        <v>6</v>
      </c>
      <c r="AQ808" s="553">
        <v>3253</v>
      </c>
      <c r="AR808" s="372">
        <v>823</v>
      </c>
    </row>
    <row r="809" spans="35:44">
      <c r="AI809" s="628" t="str">
        <f t="shared" si="13"/>
        <v>43022Ε3 41η (ΣΤ)294Sκ14</v>
      </c>
      <c r="AJ809" s="391">
        <v>43022</v>
      </c>
      <c r="AK809" s="384" t="s">
        <v>1497</v>
      </c>
      <c r="AL809" s="385">
        <v>294</v>
      </c>
      <c r="AM809" s="386" t="s">
        <v>379</v>
      </c>
      <c r="AN809" s="388" t="s">
        <v>892</v>
      </c>
      <c r="AO809" s="387" t="s">
        <v>1207</v>
      </c>
      <c r="AP809" s="387">
        <v>10</v>
      </c>
      <c r="AQ809" s="553">
        <v>3254</v>
      </c>
      <c r="AR809" s="372">
        <v>823</v>
      </c>
    </row>
    <row r="810" spans="35:44">
      <c r="AI810" s="628" t="str">
        <f t="shared" si="13"/>
        <v>43063Ε3 47η (Η)333Sα12</v>
      </c>
      <c r="AJ810" s="391">
        <v>43063</v>
      </c>
      <c r="AK810" s="384" t="s">
        <v>1498</v>
      </c>
      <c r="AL810" s="385">
        <v>333</v>
      </c>
      <c r="AM810" s="386" t="s">
        <v>186</v>
      </c>
      <c r="AN810" s="388" t="s">
        <v>892</v>
      </c>
      <c r="AO810" s="387" t="s">
        <v>1202</v>
      </c>
      <c r="AP810" s="387">
        <v>5</v>
      </c>
      <c r="AQ810" s="553">
        <v>3255</v>
      </c>
      <c r="AR810" s="372">
        <v>824</v>
      </c>
    </row>
    <row r="811" spans="35:44">
      <c r="AI811" s="628" t="str">
        <f t="shared" si="13"/>
        <v>43063Ε3 47η (Η)333Sα14</v>
      </c>
      <c r="AJ811" s="391">
        <v>43063</v>
      </c>
      <c r="AK811" s="384" t="s">
        <v>1498</v>
      </c>
      <c r="AL811" s="385">
        <v>333</v>
      </c>
      <c r="AM811" s="386" t="s">
        <v>186</v>
      </c>
      <c r="AN811" s="388" t="s">
        <v>892</v>
      </c>
      <c r="AO811" s="387" t="s">
        <v>1203</v>
      </c>
      <c r="AP811" s="387">
        <v>6</v>
      </c>
      <c r="AQ811" s="553">
        <v>3256</v>
      </c>
      <c r="AR811" s="372">
        <v>824</v>
      </c>
    </row>
    <row r="812" spans="35:44">
      <c r="AI812" s="628" t="str">
        <f t="shared" si="13"/>
        <v>43063Ε3 47η (Η)333Sα16</v>
      </c>
      <c r="AJ812" s="391">
        <v>43063</v>
      </c>
      <c r="AK812" s="384" t="s">
        <v>1498</v>
      </c>
      <c r="AL812" s="385">
        <v>333</v>
      </c>
      <c r="AM812" s="386" t="s">
        <v>186</v>
      </c>
      <c r="AN812" s="388" t="s">
        <v>892</v>
      </c>
      <c r="AO812" s="387" t="s">
        <v>1204</v>
      </c>
      <c r="AP812" s="387">
        <v>7</v>
      </c>
      <c r="AQ812" s="553">
        <v>3257</v>
      </c>
      <c r="AR812" s="372">
        <v>824</v>
      </c>
    </row>
    <row r="813" spans="35:44">
      <c r="AI813" s="628" t="str">
        <f t="shared" si="13"/>
        <v>43063Ε3 47η (Η)333Sκ12</v>
      </c>
      <c r="AJ813" s="391">
        <v>43063</v>
      </c>
      <c r="AK813" s="384" t="s">
        <v>1498</v>
      </c>
      <c r="AL813" s="385">
        <v>333</v>
      </c>
      <c r="AM813" s="386" t="s">
        <v>186</v>
      </c>
      <c r="AN813" s="388" t="s">
        <v>892</v>
      </c>
      <c r="AO813" s="387" t="s">
        <v>1206</v>
      </c>
      <c r="AP813" s="387">
        <v>9</v>
      </c>
      <c r="AQ813" s="553">
        <v>3258</v>
      </c>
      <c r="AR813" s="372">
        <v>824</v>
      </c>
    </row>
    <row r="814" spans="35:44">
      <c r="AI814" s="628" t="str">
        <f t="shared" si="13"/>
        <v>43063Ε3 47η (Η)333Sκ14</v>
      </c>
      <c r="AJ814" s="391">
        <v>43063</v>
      </c>
      <c r="AK814" s="384" t="s">
        <v>1498</v>
      </c>
      <c r="AL814" s="385">
        <v>333</v>
      </c>
      <c r="AM814" s="386" t="s">
        <v>186</v>
      </c>
      <c r="AN814" s="388" t="s">
        <v>892</v>
      </c>
      <c r="AO814" s="387" t="s">
        <v>1207</v>
      </c>
      <c r="AP814" s="387">
        <v>10</v>
      </c>
      <c r="AQ814" s="553">
        <v>3259</v>
      </c>
      <c r="AR814" s="372">
        <v>824</v>
      </c>
    </row>
    <row r="815" spans="35:44">
      <c r="AI815" s="628" t="str">
        <f t="shared" si="13"/>
        <v>43063Ε3 47η (Η)333Sκ16</v>
      </c>
      <c r="AJ815" s="391">
        <v>43063</v>
      </c>
      <c r="AK815" s="384" t="s">
        <v>1498</v>
      </c>
      <c r="AL815" s="385">
        <v>333</v>
      </c>
      <c r="AM815" s="386" t="s">
        <v>186</v>
      </c>
      <c r="AN815" s="388" t="s">
        <v>892</v>
      </c>
      <c r="AO815" s="387" t="s">
        <v>1208</v>
      </c>
      <c r="AP815" s="387">
        <v>11</v>
      </c>
      <c r="AQ815" s="553">
        <v>3260</v>
      </c>
      <c r="AR815" s="372">
        <v>824</v>
      </c>
    </row>
    <row r="816" spans="35:44">
      <c r="AI816" s="628" t="str">
        <f t="shared" si="13"/>
        <v>43041Διασυλλογικό Α' Εθνική (Α+Β φάση)424Sανδ</v>
      </c>
      <c r="AJ816" s="391">
        <v>43041</v>
      </c>
      <c r="AK816" s="384" t="s">
        <v>1499</v>
      </c>
      <c r="AL816" s="385">
        <v>424</v>
      </c>
      <c r="AM816" s="386" t="s">
        <v>191</v>
      </c>
      <c r="AN816" s="388" t="s">
        <v>892</v>
      </c>
      <c r="AO816" s="387" t="s">
        <v>1423</v>
      </c>
      <c r="AP816" s="387">
        <v>25</v>
      </c>
      <c r="AQ816" s="553">
        <v>3261</v>
      </c>
      <c r="AR816" s="372">
        <v>825</v>
      </c>
    </row>
    <row r="817" spans="35:44">
      <c r="AI817" s="628" t="str">
        <f t="shared" si="13"/>
        <v>43041Διασυλλογικό Α' Εθνική (Α+Β φάση)424Sγυν</v>
      </c>
      <c r="AJ817" s="391">
        <v>43041</v>
      </c>
      <c r="AK817" s="384" t="s">
        <v>1499</v>
      </c>
      <c r="AL817" s="385">
        <v>424</v>
      </c>
      <c r="AM817" s="386" t="s">
        <v>191</v>
      </c>
      <c r="AN817" s="388" t="s">
        <v>892</v>
      </c>
      <c r="AO817" s="387" t="s">
        <v>1424</v>
      </c>
      <c r="AP817" s="387">
        <v>26</v>
      </c>
      <c r="AQ817" s="553">
        <v>3262</v>
      </c>
      <c r="AR817" s="372">
        <v>825</v>
      </c>
    </row>
    <row r="818" spans="35:44">
      <c r="AI818" s="628" t="str">
        <f t="shared" si="13"/>
        <v>43041Διασυλλ. Β' Εθνική Βορράς (Α+Β φάση)154Sανδ</v>
      </c>
      <c r="AJ818" s="391">
        <v>43041</v>
      </c>
      <c r="AK818" s="384" t="s">
        <v>1500</v>
      </c>
      <c r="AL818" s="385">
        <v>154</v>
      </c>
      <c r="AM818" s="386" t="s">
        <v>565</v>
      </c>
      <c r="AN818" s="388" t="s">
        <v>892</v>
      </c>
      <c r="AO818" s="387" t="s">
        <v>1423</v>
      </c>
      <c r="AP818" s="387">
        <v>25</v>
      </c>
      <c r="AQ818" s="553">
        <v>3263</v>
      </c>
      <c r="AR818" s="372">
        <v>826</v>
      </c>
    </row>
    <row r="819" spans="35:44">
      <c r="AI819" s="628" t="str">
        <f t="shared" si="13"/>
        <v>43041Διασυλλ. Β' Εθνική Βορράς (Α+Β φάση)154Sγυν</v>
      </c>
      <c r="AJ819" s="391">
        <v>43041</v>
      </c>
      <c r="AK819" s="384" t="s">
        <v>1500</v>
      </c>
      <c r="AL819" s="385">
        <v>154</v>
      </c>
      <c r="AM819" s="386" t="s">
        <v>565</v>
      </c>
      <c r="AN819" s="388" t="s">
        <v>892</v>
      </c>
      <c r="AO819" s="387" t="s">
        <v>1424</v>
      </c>
      <c r="AP819" s="387">
        <v>26</v>
      </c>
      <c r="AQ819" s="553">
        <v>3264</v>
      </c>
      <c r="AR819" s="372">
        <v>826</v>
      </c>
    </row>
    <row r="820" spans="35:44">
      <c r="AI820" s="628" t="str">
        <f t="shared" si="13"/>
        <v>43041Διασυλλ. Β' Εθνική Νότος (Α+Β φάση)333Sανδ</v>
      </c>
      <c r="AJ820" s="391">
        <v>43041</v>
      </c>
      <c r="AK820" s="384" t="s">
        <v>1501</v>
      </c>
      <c r="AL820" s="385">
        <v>333</v>
      </c>
      <c r="AM820" s="386" t="s">
        <v>186</v>
      </c>
      <c r="AN820" s="388" t="s">
        <v>892</v>
      </c>
      <c r="AO820" s="387" t="s">
        <v>1423</v>
      </c>
      <c r="AP820" s="387">
        <v>25</v>
      </c>
      <c r="AQ820" s="553">
        <v>3265</v>
      </c>
      <c r="AR820" s="372">
        <v>827</v>
      </c>
    </row>
    <row r="821" spans="35:44">
      <c r="AI821" s="628" t="str">
        <f t="shared" si="13"/>
        <v>43041Διασυλλ. Β' Εθνική Νότος (Α+Β φάση)333Sγυν</v>
      </c>
      <c r="AJ821" s="391">
        <v>43041</v>
      </c>
      <c r="AK821" s="384" t="s">
        <v>1501</v>
      </c>
      <c r="AL821" s="385">
        <v>333</v>
      </c>
      <c r="AM821" s="386" t="s">
        <v>186</v>
      </c>
      <c r="AN821" s="387" t="s">
        <v>892</v>
      </c>
      <c r="AO821" s="387" t="s">
        <v>1424</v>
      </c>
      <c r="AP821" s="387">
        <v>26</v>
      </c>
      <c r="AQ821" s="553">
        <v>3266</v>
      </c>
      <c r="AR821" s="372">
        <v>827</v>
      </c>
    </row>
    <row r="822" spans="35:44">
      <c r="AI822" s="628" t="str">
        <f t="shared" si="13"/>
        <v>43048Μαστ (Θ)400Sα12</v>
      </c>
      <c r="AJ822" s="391">
        <v>43048</v>
      </c>
      <c r="AK822" s="384" t="s">
        <v>1502</v>
      </c>
      <c r="AL822" s="385">
        <v>400</v>
      </c>
      <c r="AM822" s="386" t="s">
        <v>354</v>
      </c>
      <c r="AN822" s="387" t="s">
        <v>892</v>
      </c>
      <c r="AO822" s="387" t="s">
        <v>1202</v>
      </c>
      <c r="AP822" s="387">
        <v>5</v>
      </c>
      <c r="AQ822" s="553">
        <v>3267</v>
      </c>
      <c r="AR822" s="372">
        <v>828</v>
      </c>
    </row>
    <row r="823" spans="35:44">
      <c r="AI823" s="628" t="str">
        <f t="shared" si="13"/>
        <v>43048Μαστ (Θ)400Sα14</v>
      </c>
      <c r="AJ823" s="391">
        <v>43048</v>
      </c>
      <c r="AK823" s="384" t="s">
        <v>1502</v>
      </c>
      <c r="AL823" s="385">
        <v>400</v>
      </c>
      <c r="AM823" s="386" t="s">
        <v>354</v>
      </c>
      <c r="AN823" s="387" t="s">
        <v>892</v>
      </c>
      <c r="AO823" s="387" t="s">
        <v>1203</v>
      </c>
      <c r="AP823" s="387">
        <v>6</v>
      </c>
      <c r="AQ823" s="553">
        <v>3268</v>
      </c>
      <c r="AR823" s="372">
        <v>828</v>
      </c>
    </row>
    <row r="824" spans="35:44">
      <c r="AI824" s="628" t="str">
        <f t="shared" si="13"/>
        <v>43048Μαστ (Θ)400Sα16</v>
      </c>
      <c r="AJ824" s="391">
        <v>43048</v>
      </c>
      <c r="AK824" s="384" t="s">
        <v>1502</v>
      </c>
      <c r="AL824" s="385">
        <v>400</v>
      </c>
      <c r="AM824" s="386" t="s">
        <v>354</v>
      </c>
      <c r="AN824" s="387" t="s">
        <v>892</v>
      </c>
      <c r="AO824" s="387" t="s">
        <v>1204</v>
      </c>
      <c r="AP824" s="387">
        <v>7</v>
      </c>
      <c r="AQ824" s="553">
        <v>3269</v>
      </c>
      <c r="AR824" s="372">
        <v>828</v>
      </c>
    </row>
    <row r="825" spans="35:44">
      <c r="AI825" s="628" t="str">
        <f t="shared" si="13"/>
        <v>43048Μαστ (Θ)400Sα18</v>
      </c>
      <c r="AJ825" s="391">
        <v>43048</v>
      </c>
      <c r="AK825" s="384" t="s">
        <v>1502</v>
      </c>
      <c r="AL825" s="385">
        <v>400</v>
      </c>
      <c r="AM825" s="386" t="s">
        <v>354</v>
      </c>
      <c r="AN825" s="387" t="s">
        <v>892</v>
      </c>
      <c r="AO825" s="387" t="s">
        <v>1205</v>
      </c>
      <c r="AP825" s="387">
        <v>8</v>
      </c>
      <c r="AQ825" s="553">
        <v>3270</v>
      </c>
      <c r="AR825" s="372">
        <v>828</v>
      </c>
    </row>
    <row r="826" spans="35:44">
      <c r="AI826" s="628" t="str">
        <f t="shared" si="13"/>
        <v>43048Μαστ (Θ)400Sκ12</v>
      </c>
      <c r="AJ826" s="391">
        <v>43048</v>
      </c>
      <c r="AK826" s="384" t="s">
        <v>1502</v>
      </c>
      <c r="AL826" s="385">
        <v>400</v>
      </c>
      <c r="AM826" s="386" t="s">
        <v>354</v>
      </c>
      <c r="AN826" s="387" t="s">
        <v>892</v>
      </c>
      <c r="AO826" s="387" t="s">
        <v>1206</v>
      </c>
      <c r="AP826" s="387">
        <v>9</v>
      </c>
      <c r="AQ826" s="553">
        <v>3271</v>
      </c>
      <c r="AR826" s="372">
        <v>828</v>
      </c>
    </row>
    <row r="827" spans="35:44">
      <c r="AI827" s="628" t="str">
        <f t="shared" si="13"/>
        <v>43048Μαστ (Θ)400Sκ14</v>
      </c>
      <c r="AJ827" s="391">
        <v>43048</v>
      </c>
      <c r="AK827" s="384" t="s">
        <v>1502</v>
      </c>
      <c r="AL827" s="385">
        <v>400</v>
      </c>
      <c r="AM827" s="386" t="s">
        <v>354</v>
      </c>
      <c r="AN827" s="387" t="s">
        <v>892</v>
      </c>
      <c r="AO827" s="387" t="s">
        <v>1207</v>
      </c>
      <c r="AP827" s="387">
        <v>10</v>
      </c>
      <c r="AQ827" s="553">
        <v>3272</v>
      </c>
      <c r="AR827" s="372">
        <v>828</v>
      </c>
    </row>
    <row r="828" spans="35:44">
      <c r="AI828" s="628" t="str">
        <f t="shared" si="13"/>
        <v>43048Μαστ (Θ)400Sκ16</v>
      </c>
      <c r="AJ828" s="391">
        <v>43048</v>
      </c>
      <c r="AK828" s="384" t="s">
        <v>1502</v>
      </c>
      <c r="AL828" s="385">
        <v>400</v>
      </c>
      <c r="AM828" s="386" t="s">
        <v>354</v>
      </c>
      <c r="AN828" s="387" t="s">
        <v>892</v>
      </c>
      <c r="AO828" s="387" t="s">
        <v>1208</v>
      </c>
      <c r="AP828" s="387">
        <v>11</v>
      </c>
      <c r="AQ828" s="553">
        <v>3273</v>
      </c>
      <c r="AR828" s="372">
        <v>828</v>
      </c>
    </row>
    <row r="829" spans="35:44">
      <c r="AI829" s="628" t="str">
        <f t="shared" si="13"/>
        <v>43048Μαστ (Θ)400Sκ18</v>
      </c>
      <c r="AJ829" s="391">
        <v>43048</v>
      </c>
      <c r="AK829" s="384" t="s">
        <v>1502</v>
      </c>
      <c r="AL829" s="385">
        <v>400</v>
      </c>
      <c r="AM829" s="386" t="s">
        <v>354</v>
      </c>
      <c r="AN829" s="387" t="s">
        <v>892</v>
      </c>
      <c r="AO829" s="387" t="s">
        <v>1209</v>
      </c>
      <c r="AP829" s="387">
        <v>12</v>
      </c>
      <c r="AQ829" s="553">
        <v>3274</v>
      </c>
      <c r="AR829" s="372">
        <v>828</v>
      </c>
    </row>
    <row r="830" spans="35:44">
      <c r="AI830" s="628" t="str">
        <f t="shared" si="13"/>
        <v>43050Ε3 45η (Β)124Sα14</v>
      </c>
      <c r="AJ830" s="391">
        <v>43050</v>
      </c>
      <c r="AK830" s="384" t="s">
        <v>1503</v>
      </c>
      <c r="AL830" s="385">
        <v>124</v>
      </c>
      <c r="AM830" s="386" t="s">
        <v>122</v>
      </c>
      <c r="AN830" s="387" t="s">
        <v>892</v>
      </c>
      <c r="AO830" s="387" t="s">
        <v>1203</v>
      </c>
      <c r="AP830" s="387">
        <v>6</v>
      </c>
      <c r="AQ830" s="553">
        <v>3275</v>
      </c>
      <c r="AR830" s="372">
        <v>829</v>
      </c>
    </row>
    <row r="831" spans="35:44">
      <c r="AI831" s="628" t="str">
        <f t="shared" si="13"/>
        <v>43050Ε3 45η (Β)124Sκ14</v>
      </c>
      <c r="AJ831" s="391">
        <v>43050</v>
      </c>
      <c r="AK831" s="384" t="s">
        <v>1503</v>
      </c>
      <c r="AL831" s="385">
        <v>124</v>
      </c>
      <c r="AM831" s="386" t="s">
        <v>122</v>
      </c>
      <c r="AN831" s="387" t="s">
        <v>892</v>
      </c>
      <c r="AO831" s="387" t="s">
        <v>1207</v>
      </c>
      <c r="AP831" s="387">
        <v>10</v>
      </c>
      <c r="AQ831" s="553">
        <v>3276</v>
      </c>
      <c r="AR831" s="372">
        <v>829</v>
      </c>
    </row>
    <row r="832" spans="35:44">
      <c r="AI832" s="628" t="str">
        <f t="shared" si="13"/>
        <v>43064Διασυλλογικό Γ Εθνική (Δ)217Sα/γ</v>
      </c>
      <c r="AJ832" s="391">
        <v>43064</v>
      </c>
      <c r="AK832" s="384" t="s">
        <v>1504</v>
      </c>
      <c r="AL832" s="385">
        <v>217</v>
      </c>
      <c r="AM832" s="386" t="s">
        <v>284</v>
      </c>
      <c r="AN832" s="387" t="s">
        <v>892</v>
      </c>
      <c r="AO832" s="387" t="s">
        <v>1505</v>
      </c>
      <c r="AP832" s="387">
        <v>30</v>
      </c>
      <c r="AQ832" s="553">
        <v>3277</v>
      </c>
      <c r="AR832" s="372">
        <v>830</v>
      </c>
    </row>
    <row r="833" spans="35:44">
      <c r="AI833" s="628" t="str">
        <f t="shared" si="13"/>
        <v>43056Ε3 46η (Β)152Sα12</v>
      </c>
      <c r="AJ833" s="391">
        <v>43056</v>
      </c>
      <c r="AK833" s="384" t="s">
        <v>1506</v>
      </c>
      <c r="AL833" s="385">
        <v>152</v>
      </c>
      <c r="AM833" s="386" t="s">
        <v>303</v>
      </c>
      <c r="AN833" s="387" t="s">
        <v>892</v>
      </c>
      <c r="AO833" s="387" t="s">
        <v>1202</v>
      </c>
      <c r="AP833" s="387">
        <v>5</v>
      </c>
      <c r="AQ833" s="553">
        <v>3278</v>
      </c>
      <c r="AR833" s="372">
        <v>831</v>
      </c>
    </row>
    <row r="834" spans="35:44">
      <c r="AI834" s="628" t="str">
        <f t="shared" si="13"/>
        <v>43056Ε3 46η (Β)152Sα16</v>
      </c>
      <c r="AJ834" s="391">
        <v>43056</v>
      </c>
      <c r="AK834" s="384" t="s">
        <v>1506</v>
      </c>
      <c r="AL834" s="385">
        <v>152</v>
      </c>
      <c r="AM834" s="386" t="s">
        <v>303</v>
      </c>
      <c r="AN834" s="387" t="s">
        <v>892</v>
      </c>
      <c r="AO834" s="387" t="s">
        <v>1204</v>
      </c>
      <c r="AP834" s="387">
        <v>7</v>
      </c>
      <c r="AQ834" s="553">
        <v>3279</v>
      </c>
      <c r="AR834" s="372">
        <v>831</v>
      </c>
    </row>
    <row r="835" spans="35:44">
      <c r="AI835" s="628" t="str">
        <f t="shared" ref="AI835:AI898" si="14">AJ835&amp;AK835&amp;AL835&amp;AN835&amp;AO835</f>
        <v>43056Ε3 46η (Β)152Sκ12</v>
      </c>
      <c r="AJ835" s="391">
        <v>43056</v>
      </c>
      <c r="AK835" s="384" t="s">
        <v>1506</v>
      </c>
      <c r="AL835" s="385">
        <v>152</v>
      </c>
      <c r="AM835" s="386" t="s">
        <v>303</v>
      </c>
      <c r="AN835" s="387" t="s">
        <v>892</v>
      </c>
      <c r="AO835" s="387" t="s">
        <v>1206</v>
      </c>
      <c r="AP835" s="387">
        <v>9</v>
      </c>
      <c r="AQ835" s="553">
        <v>3280</v>
      </c>
      <c r="AR835" s="372">
        <v>831</v>
      </c>
    </row>
    <row r="836" spans="35:44">
      <c r="AI836" s="628" t="str">
        <f t="shared" si="14"/>
        <v>43056Ε3 46η (Β)152Sκ16</v>
      </c>
      <c r="AJ836" s="391">
        <v>43056</v>
      </c>
      <c r="AK836" s="384" t="s">
        <v>1506</v>
      </c>
      <c r="AL836" s="385">
        <v>152</v>
      </c>
      <c r="AM836" s="386" t="s">
        <v>303</v>
      </c>
      <c r="AN836" s="387" t="s">
        <v>892</v>
      </c>
      <c r="AO836" s="387" t="s">
        <v>1208</v>
      </c>
      <c r="AP836" s="387">
        <v>11</v>
      </c>
      <c r="AQ836" s="553">
        <v>3281</v>
      </c>
      <c r="AR836" s="372">
        <v>831</v>
      </c>
    </row>
    <row r="837" spans="35:44">
      <c r="AI837" s="628" t="str">
        <f t="shared" si="14"/>
        <v>43031TE (NICOSIA FIELD)15Sα14</v>
      </c>
      <c r="AJ837" s="391">
        <v>43031</v>
      </c>
      <c r="AK837" s="384" t="s">
        <v>1507</v>
      </c>
      <c r="AL837" s="385">
        <v>15</v>
      </c>
      <c r="AM837" s="386" t="s">
        <v>1280</v>
      </c>
      <c r="AN837" s="387" t="s">
        <v>892</v>
      </c>
      <c r="AO837" s="387" t="s">
        <v>1203</v>
      </c>
      <c r="AP837" s="387">
        <v>6</v>
      </c>
      <c r="AQ837" s="553">
        <v>3282</v>
      </c>
      <c r="AR837" s="372">
        <v>832</v>
      </c>
    </row>
    <row r="838" spans="35:44">
      <c r="AI838" s="628" t="str">
        <f t="shared" si="14"/>
        <v>43031TE (NICOSIA FIELD)15Dα14</v>
      </c>
      <c r="AJ838" s="391">
        <v>43031</v>
      </c>
      <c r="AK838" s="384" t="s">
        <v>1507</v>
      </c>
      <c r="AL838" s="385">
        <v>15</v>
      </c>
      <c r="AM838" s="386" t="s">
        <v>1280</v>
      </c>
      <c r="AN838" s="387" t="s">
        <v>893</v>
      </c>
      <c r="AO838" s="387" t="s">
        <v>1203</v>
      </c>
      <c r="AP838" s="387">
        <v>14</v>
      </c>
      <c r="AQ838" s="553">
        <v>3283</v>
      </c>
      <c r="AR838" s="372">
        <v>832</v>
      </c>
    </row>
    <row r="839" spans="35:44">
      <c r="AI839" s="628" t="str">
        <f t="shared" si="14"/>
        <v>43038TE (ELEON TENNIS)15Sα16</v>
      </c>
      <c r="AJ839" s="391">
        <v>43038</v>
      </c>
      <c r="AK839" s="384" t="s">
        <v>1508</v>
      </c>
      <c r="AL839" s="385">
        <v>15</v>
      </c>
      <c r="AM839" s="386" t="s">
        <v>1280</v>
      </c>
      <c r="AN839" s="387" t="s">
        <v>892</v>
      </c>
      <c r="AO839" s="387" t="s">
        <v>1204</v>
      </c>
      <c r="AP839" s="387">
        <v>7</v>
      </c>
      <c r="AQ839" s="553">
        <v>3284</v>
      </c>
      <c r="AR839" s="372">
        <v>833</v>
      </c>
    </row>
    <row r="840" spans="35:44">
      <c r="AI840" s="628" t="str">
        <f t="shared" si="14"/>
        <v>43038TE (ELEON TENNIS)15Sκ16</v>
      </c>
      <c r="AJ840" s="391">
        <v>43038</v>
      </c>
      <c r="AK840" s="384" t="s">
        <v>1508</v>
      </c>
      <c r="AL840" s="385">
        <v>15</v>
      </c>
      <c r="AM840" s="386" t="s">
        <v>1280</v>
      </c>
      <c r="AN840" s="387" t="s">
        <v>892</v>
      </c>
      <c r="AO840" s="387" t="s">
        <v>1208</v>
      </c>
      <c r="AP840" s="387">
        <v>11</v>
      </c>
      <c r="AQ840" s="553">
        <v>3285</v>
      </c>
      <c r="AR840" s="372">
        <v>833</v>
      </c>
    </row>
    <row r="841" spans="35:44">
      <c r="AI841" s="628" t="str">
        <f t="shared" si="14"/>
        <v>43038TE (ELEON TENNIS)15Dα16</v>
      </c>
      <c r="AJ841" s="391">
        <v>43038</v>
      </c>
      <c r="AK841" s="384" t="s">
        <v>1508</v>
      </c>
      <c r="AL841" s="385">
        <v>15</v>
      </c>
      <c r="AM841" s="386" t="s">
        <v>1280</v>
      </c>
      <c r="AN841" s="387" t="s">
        <v>893</v>
      </c>
      <c r="AO841" s="387" t="s">
        <v>1204</v>
      </c>
      <c r="AP841" s="387">
        <v>15</v>
      </c>
      <c r="AQ841" s="553">
        <v>3286</v>
      </c>
      <c r="AR841" s="372">
        <v>833</v>
      </c>
    </row>
    <row r="842" spans="35:44">
      <c r="AI842" s="628" t="str">
        <f t="shared" si="14"/>
        <v>43070Ε3 48η (Θ)400Sα12</v>
      </c>
      <c r="AJ842" s="391">
        <v>43070</v>
      </c>
      <c r="AK842" s="384" t="s">
        <v>1509</v>
      </c>
      <c r="AL842" s="385">
        <v>400</v>
      </c>
      <c r="AM842" s="386" t="s">
        <v>354</v>
      </c>
      <c r="AN842" s="387" t="s">
        <v>892</v>
      </c>
      <c r="AO842" s="387" t="s">
        <v>1202</v>
      </c>
      <c r="AP842" s="387">
        <v>5</v>
      </c>
      <c r="AQ842" s="553">
        <v>3291</v>
      </c>
      <c r="AR842" s="372">
        <v>838</v>
      </c>
    </row>
    <row r="843" spans="35:44">
      <c r="AI843" s="628" t="str">
        <f t="shared" si="14"/>
        <v>43070Ε3 48η (Θ)400Sα14</v>
      </c>
      <c r="AJ843" s="391">
        <v>43070</v>
      </c>
      <c r="AK843" s="384" t="s">
        <v>1509</v>
      </c>
      <c r="AL843" s="385">
        <v>400</v>
      </c>
      <c r="AM843" s="386" t="s">
        <v>354</v>
      </c>
      <c r="AN843" s="387" t="s">
        <v>892</v>
      </c>
      <c r="AO843" s="387" t="s">
        <v>1203</v>
      </c>
      <c r="AP843" s="387">
        <v>6</v>
      </c>
      <c r="AQ843" s="553">
        <v>3292</v>
      </c>
      <c r="AR843" s="372">
        <v>838</v>
      </c>
    </row>
    <row r="844" spans="35:44">
      <c r="AI844" s="628" t="str">
        <f t="shared" si="14"/>
        <v>43070Ε3 48η (Θ)400Sα16</v>
      </c>
      <c r="AJ844" s="391">
        <v>43070</v>
      </c>
      <c r="AK844" s="384" t="s">
        <v>1509</v>
      </c>
      <c r="AL844" s="385">
        <v>400</v>
      </c>
      <c r="AM844" s="386" t="s">
        <v>354</v>
      </c>
      <c r="AN844" s="387" t="s">
        <v>892</v>
      </c>
      <c r="AO844" s="387" t="s">
        <v>1204</v>
      </c>
      <c r="AP844" s="387">
        <v>7</v>
      </c>
      <c r="AQ844" s="553">
        <v>3293</v>
      </c>
      <c r="AR844" s="372">
        <v>838</v>
      </c>
    </row>
    <row r="845" spans="35:44">
      <c r="AI845" s="628" t="str">
        <f t="shared" si="14"/>
        <v>43070Ε3 48η (Θ)400Sκ12</v>
      </c>
      <c r="AJ845" s="391">
        <v>43070</v>
      </c>
      <c r="AK845" s="384" t="s">
        <v>1509</v>
      </c>
      <c r="AL845" s="385">
        <v>400</v>
      </c>
      <c r="AM845" s="386" t="s">
        <v>354</v>
      </c>
      <c r="AN845" s="387" t="s">
        <v>892</v>
      </c>
      <c r="AO845" s="387" t="s">
        <v>1206</v>
      </c>
      <c r="AP845" s="387">
        <v>9</v>
      </c>
      <c r="AQ845" s="553">
        <v>3294</v>
      </c>
      <c r="AR845" s="372">
        <v>838</v>
      </c>
    </row>
    <row r="846" spans="35:44">
      <c r="AI846" s="628" t="str">
        <f t="shared" si="14"/>
        <v>43070Ε3 48η (Θ)400Sκ14</v>
      </c>
      <c r="AJ846" s="391">
        <v>43070</v>
      </c>
      <c r="AK846" s="384" t="s">
        <v>1509</v>
      </c>
      <c r="AL846" s="385">
        <v>400</v>
      </c>
      <c r="AM846" s="386" t="s">
        <v>354</v>
      </c>
      <c r="AN846" s="387" t="s">
        <v>892</v>
      </c>
      <c r="AO846" s="387" t="s">
        <v>1207</v>
      </c>
      <c r="AP846" s="387">
        <v>10</v>
      </c>
      <c r="AQ846" s="553">
        <v>3295</v>
      </c>
      <c r="AR846" s="372">
        <v>838</v>
      </c>
    </row>
    <row r="847" spans="35:44">
      <c r="AI847" s="628" t="str">
        <f t="shared" si="14"/>
        <v>43070Ε3 48η (Θ)400Sκ16</v>
      </c>
      <c r="AJ847" s="391">
        <v>43070</v>
      </c>
      <c r="AK847" s="384" t="s">
        <v>1509</v>
      </c>
      <c r="AL847" s="385">
        <v>400</v>
      </c>
      <c r="AM847" s="386" t="s">
        <v>354</v>
      </c>
      <c r="AN847" s="387" t="s">
        <v>892</v>
      </c>
      <c r="AO847" s="387" t="s">
        <v>1208</v>
      </c>
      <c r="AP847" s="387">
        <v>11</v>
      </c>
      <c r="AQ847" s="553">
        <v>3296</v>
      </c>
      <c r="AR847" s="372">
        <v>838</v>
      </c>
    </row>
    <row r="848" spans="35:44">
      <c r="AI848" s="628" t="str">
        <f t="shared" si="14"/>
        <v>43046ITF (AYIA NAPA)14Sκ18</v>
      </c>
      <c r="AJ848" s="391">
        <v>43046</v>
      </c>
      <c r="AK848" s="384" t="s">
        <v>1510</v>
      </c>
      <c r="AL848" s="385">
        <v>14</v>
      </c>
      <c r="AM848" s="386" t="s">
        <v>1278</v>
      </c>
      <c r="AN848" s="387" t="s">
        <v>892</v>
      </c>
      <c r="AO848" s="387" t="s">
        <v>1209</v>
      </c>
      <c r="AP848" s="387">
        <v>12</v>
      </c>
      <c r="AQ848" s="553">
        <v>3297</v>
      </c>
      <c r="AR848" s="372">
        <v>839</v>
      </c>
    </row>
    <row r="849" spans="35:44">
      <c r="AI849" s="628" t="str">
        <f t="shared" si="14"/>
        <v>43046ITF (MATAN GAFNIEL)14Dκ18</v>
      </c>
      <c r="AJ849" s="391">
        <v>43046</v>
      </c>
      <c r="AK849" s="384" t="s">
        <v>1511</v>
      </c>
      <c r="AL849" s="385">
        <v>14</v>
      </c>
      <c r="AM849" s="386" t="s">
        <v>1278</v>
      </c>
      <c r="AN849" s="387" t="s">
        <v>893</v>
      </c>
      <c r="AO849" s="387" t="s">
        <v>1209</v>
      </c>
      <c r="AP849" s="387">
        <v>20</v>
      </c>
      <c r="AQ849" s="553">
        <v>3298</v>
      </c>
      <c r="AR849" s="372">
        <v>840</v>
      </c>
    </row>
    <row r="850" spans="35:44">
      <c r="AI850" s="628" t="str">
        <f t="shared" si="14"/>
        <v>43052ITF (HAP INTERN.)14Sκ18</v>
      </c>
      <c r="AJ850" s="391">
        <v>43052</v>
      </c>
      <c r="AK850" s="384" t="s">
        <v>1512</v>
      </c>
      <c r="AL850" s="385">
        <v>14</v>
      </c>
      <c r="AM850" s="386" t="s">
        <v>1278</v>
      </c>
      <c r="AN850" s="387" t="s">
        <v>892</v>
      </c>
      <c r="AO850" s="387" t="s">
        <v>1209</v>
      </c>
      <c r="AP850" s="387">
        <v>12</v>
      </c>
      <c r="AQ850" s="553">
        <v>3299</v>
      </c>
      <c r="AR850" s="372">
        <v>841</v>
      </c>
    </row>
    <row r="851" spans="35:44">
      <c r="AI851" s="628" t="str">
        <f t="shared" si="14"/>
        <v>43052ITF (HAP INTERN.)14Dκ18</v>
      </c>
      <c r="AJ851" s="391">
        <v>43052</v>
      </c>
      <c r="AK851" s="384" t="s">
        <v>1512</v>
      </c>
      <c r="AL851" s="385">
        <v>14</v>
      </c>
      <c r="AM851" s="386" t="s">
        <v>1278</v>
      </c>
      <c r="AN851" s="387" t="s">
        <v>893</v>
      </c>
      <c r="AO851" s="387" t="s">
        <v>1209</v>
      </c>
      <c r="AP851" s="387">
        <v>20</v>
      </c>
      <c r="AQ851" s="553">
        <v>3300</v>
      </c>
      <c r="AR851" s="372">
        <v>841</v>
      </c>
    </row>
    <row r="852" spans="35:44">
      <c r="AI852" s="628" t="str">
        <f t="shared" si="14"/>
        <v>43059TE (ADAM BERGMAN)15Sα16</v>
      </c>
      <c r="AJ852" s="391">
        <v>43059</v>
      </c>
      <c r="AK852" s="384" t="s">
        <v>1513</v>
      </c>
      <c r="AL852" s="385">
        <v>15</v>
      </c>
      <c r="AM852" s="386" t="s">
        <v>1280</v>
      </c>
      <c r="AN852" s="387" t="s">
        <v>892</v>
      </c>
      <c r="AO852" s="387" t="s">
        <v>1204</v>
      </c>
      <c r="AP852" s="387">
        <v>7</v>
      </c>
      <c r="AQ852" s="553">
        <v>3301</v>
      </c>
      <c r="AR852" s="372">
        <v>842</v>
      </c>
    </row>
    <row r="853" spans="35:44">
      <c r="AI853" s="628" t="str">
        <f t="shared" si="14"/>
        <v>43073TE (MARSA TENNIS)15Dα16</v>
      </c>
      <c r="AJ853" s="391">
        <v>43073</v>
      </c>
      <c r="AK853" s="384" t="s">
        <v>1514</v>
      </c>
      <c r="AL853" s="385">
        <v>15</v>
      </c>
      <c r="AM853" s="386" t="s">
        <v>1280</v>
      </c>
      <c r="AN853" s="387" t="s">
        <v>893</v>
      </c>
      <c r="AO853" s="387" t="s">
        <v>1204</v>
      </c>
      <c r="AP853" s="387">
        <v>15</v>
      </c>
      <c r="AQ853" s="553">
        <v>3302</v>
      </c>
      <c r="AR853" s="372">
        <v>843</v>
      </c>
    </row>
    <row r="854" spans="35:44">
      <c r="AI854" s="628" t="str">
        <f t="shared" si="14"/>
        <v>43066TE (NEXIA)15Sα16</v>
      </c>
      <c r="AJ854" s="391">
        <v>43066</v>
      </c>
      <c r="AK854" s="384" t="s">
        <v>1515</v>
      </c>
      <c r="AL854" s="385">
        <v>15</v>
      </c>
      <c r="AM854" s="386" t="s">
        <v>1280</v>
      </c>
      <c r="AN854" s="387" t="s">
        <v>892</v>
      </c>
      <c r="AO854" s="387" t="s">
        <v>1204</v>
      </c>
      <c r="AP854" s="387">
        <v>7</v>
      </c>
      <c r="AQ854" s="553">
        <v>3303</v>
      </c>
      <c r="AR854" s="372">
        <v>844</v>
      </c>
    </row>
    <row r="855" spans="35:44">
      <c r="AI855" s="628" t="str">
        <f t="shared" si="14"/>
        <v>43073TE (MARSA TENNIS)15Sα16</v>
      </c>
      <c r="AJ855" s="391">
        <v>43073</v>
      </c>
      <c r="AK855" s="384" t="s">
        <v>1514</v>
      </c>
      <c r="AL855" s="385">
        <v>15</v>
      </c>
      <c r="AM855" s="386" t="s">
        <v>1280</v>
      </c>
      <c r="AN855" s="387" t="s">
        <v>892</v>
      </c>
      <c r="AO855" s="387" t="s">
        <v>1204</v>
      </c>
      <c r="AP855" s="387">
        <v>7</v>
      </c>
      <c r="AQ855" s="553">
        <v>3304</v>
      </c>
      <c r="AR855" s="372">
        <v>845</v>
      </c>
    </row>
    <row r="856" spans="35:44">
      <c r="AI856" s="628" t="str">
        <f t="shared" si="14"/>
        <v>43113Ε3 2η (Β)152Sα12</v>
      </c>
      <c r="AJ856" s="391">
        <v>43113</v>
      </c>
      <c r="AK856" s="384" t="s">
        <v>1241</v>
      </c>
      <c r="AL856" s="385">
        <v>152</v>
      </c>
      <c r="AM856" s="386" t="s">
        <v>303</v>
      </c>
      <c r="AN856" s="387" t="s">
        <v>892</v>
      </c>
      <c r="AO856" s="387" t="s">
        <v>1202</v>
      </c>
      <c r="AP856" s="387">
        <v>5</v>
      </c>
      <c r="AQ856" s="553">
        <v>3305</v>
      </c>
      <c r="AR856" s="372">
        <v>846</v>
      </c>
    </row>
    <row r="857" spans="35:44">
      <c r="AI857" s="628" t="str">
        <f t="shared" si="14"/>
        <v>43113Ε3 2η (Β)152Sα16</v>
      </c>
      <c r="AJ857" s="391">
        <v>43113</v>
      </c>
      <c r="AK857" s="384" t="s">
        <v>1241</v>
      </c>
      <c r="AL857" s="385">
        <v>152</v>
      </c>
      <c r="AM857" s="386" t="s">
        <v>303</v>
      </c>
      <c r="AN857" s="387" t="s">
        <v>892</v>
      </c>
      <c r="AO857" s="387" t="s">
        <v>1204</v>
      </c>
      <c r="AP857" s="387">
        <v>7</v>
      </c>
      <c r="AQ857" s="553">
        <v>3306</v>
      </c>
      <c r="AR857" s="372">
        <v>846</v>
      </c>
    </row>
    <row r="858" spans="35:44">
      <c r="AI858" s="628" t="str">
        <f t="shared" si="14"/>
        <v>43113Ε3 2η (Β)152Sκ12</v>
      </c>
      <c r="AJ858" s="391">
        <v>43113</v>
      </c>
      <c r="AK858" s="384" t="s">
        <v>1241</v>
      </c>
      <c r="AL858" s="385">
        <v>152</v>
      </c>
      <c r="AM858" s="386" t="s">
        <v>303</v>
      </c>
      <c r="AN858" s="387" t="s">
        <v>892</v>
      </c>
      <c r="AO858" s="387" t="s">
        <v>1206</v>
      </c>
      <c r="AP858" s="387">
        <v>9</v>
      </c>
      <c r="AQ858" s="553">
        <v>3307</v>
      </c>
      <c r="AR858" s="372">
        <v>846</v>
      </c>
    </row>
    <row r="859" spans="35:44">
      <c r="AI859" s="628" t="str">
        <f t="shared" si="14"/>
        <v>43113Ε3 2η (Β)152Sκ16</v>
      </c>
      <c r="AJ859" s="391">
        <v>43113</v>
      </c>
      <c r="AK859" s="384" t="s">
        <v>1241</v>
      </c>
      <c r="AL859" s="385">
        <v>152</v>
      </c>
      <c r="AM859" s="386" t="s">
        <v>303</v>
      </c>
      <c r="AN859" s="387" t="s">
        <v>892</v>
      </c>
      <c r="AO859" s="387" t="s">
        <v>1208</v>
      </c>
      <c r="AP859" s="387">
        <v>11</v>
      </c>
      <c r="AQ859" s="553">
        <v>3308</v>
      </c>
      <c r="AR859" s="372">
        <v>846</v>
      </c>
    </row>
    <row r="860" spans="35:44">
      <c r="AI860" s="628" t="str">
        <f t="shared" si="14"/>
        <v>43127Ε3 4η (Δ)217Sα12</v>
      </c>
      <c r="AJ860" s="391">
        <v>43127</v>
      </c>
      <c r="AK860" s="384" t="s">
        <v>1259</v>
      </c>
      <c r="AL860" s="385">
        <v>217</v>
      </c>
      <c r="AM860" s="386" t="s">
        <v>284</v>
      </c>
      <c r="AN860" s="387" t="s">
        <v>892</v>
      </c>
      <c r="AO860" s="387" t="s">
        <v>1202</v>
      </c>
      <c r="AP860" s="387">
        <v>5</v>
      </c>
      <c r="AQ860" s="553">
        <v>3309</v>
      </c>
      <c r="AR860" s="372">
        <v>847</v>
      </c>
    </row>
    <row r="861" spans="35:44">
      <c r="AI861" s="628" t="str">
        <f t="shared" si="14"/>
        <v>43127Ε3 4η (Δ)217Sα16</v>
      </c>
      <c r="AJ861" s="391">
        <v>43127</v>
      </c>
      <c r="AK861" s="384" t="s">
        <v>1259</v>
      </c>
      <c r="AL861" s="385">
        <v>217</v>
      </c>
      <c r="AM861" s="386" t="s">
        <v>284</v>
      </c>
      <c r="AN861" s="387" t="s">
        <v>892</v>
      </c>
      <c r="AO861" s="387" t="s">
        <v>1204</v>
      </c>
      <c r="AP861" s="387">
        <v>7</v>
      </c>
      <c r="AQ861" s="553">
        <v>3310</v>
      </c>
      <c r="AR861" s="372">
        <v>847</v>
      </c>
    </row>
    <row r="862" spans="35:44">
      <c r="AI862" s="628" t="str">
        <f t="shared" si="14"/>
        <v>43127Ε3 4η (Δ)217Sκ12</v>
      </c>
      <c r="AJ862" s="391">
        <v>43127</v>
      </c>
      <c r="AK862" s="384" t="s">
        <v>1259</v>
      </c>
      <c r="AL862" s="385">
        <v>217</v>
      </c>
      <c r="AM862" s="386" t="s">
        <v>284</v>
      </c>
      <c r="AN862" s="387" t="s">
        <v>892</v>
      </c>
      <c r="AO862" s="387" t="s">
        <v>1206</v>
      </c>
      <c r="AP862" s="387">
        <v>9</v>
      </c>
      <c r="AQ862" s="553">
        <v>3311</v>
      </c>
      <c r="AR862" s="372">
        <v>847</v>
      </c>
    </row>
    <row r="863" spans="35:44">
      <c r="AI863" s="628" t="str">
        <f t="shared" si="14"/>
        <v>43127Ε3 4η (Δ)217Sκ16</v>
      </c>
      <c r="AJ863" s="391">
        <v>43127</v>
      </c>
      <c r="AK863" s="384" t="s">
        <v>1259</v>
      </c>
      <c r="AL863" s="385">
        <v>217</v>
      </c>
      <c r="AM863" s="386" t="s">
        <v>284</v>
      </c>
      <c r="AN863" s="387" t="s">
        <v>892</v>
      </c>
      <c r="AO863" s="387" t="s">
        <v>1208</v>
      </c>
      <c r="AP863" s="387">
        <v>11</v>
      </c>
      <c r="AQ863" s="553">
        <v>3312</v>
      </c>
      <c r="AR863" s="372">
        <v>847</v>
      </c>
    </row>
    <row r="864" spans="35:44">
      <c r="AI864" s="628" t="str">
        <f t="shared" si="14"/>
        <v>43120Ε3 3η (Ε)244Sα12</v>
      </c>
      <c r="AJ864" s="391">
        <v>43120</v>
      </c>
      <c r="AK864" s="384" t="s">
        <v>1244</v>
      </c>
      <c r="AL864" s="385">
        <v>244</v>
      </c>
      <c r="AM864" s="386" t="s">
        <v>319</v>
      </c>
      <c r="AN864" s="387" t="s">
        <v>892</v>
      </c>
      <c r="AO864" s="387" t="s">
        <v>1202</v>
      </c>
      <c r="AP864" s="387">
        <v>5</v>
      </c>
      <c r="AQ864" s="553">
        <v>3313</v>
      </c>
      <c r="AR864" s="372">
        <v>848</v>
      </c>
    </row>
    <row r="865" spans="35:44">
      <c r="AI865" s="628" t="str">
        <f t="shared" si="14"/>
        <v>43120Ε3 3η (Ε)244Sα16</v>
      </c>
      <c r="AJ865" s="391">
        <v>43120</v>
      </c>
      <c r="AK865" s="384" t="s">
        <v>1244</v>
      </c>
      <c r="AL865" s="385">
        <v>244</v>
      </c>
      <c r="AM865" s="386" t="s">
        <v>319</v>
      </c>
      <c r="AN865" s="387" t="s">
        <v>892</v>
      </c>
      <c r="AO865" s="387" t="s">
        <v>1204</v>
      </c>
      <c r="AP865" s="387">
        <v>7</v>
      </c>
      <c r="AQ865" s="553">
        <v>3314</v>
      </c>
      <c r="AR865" s="372">
        <v>848</v>
      </c>
    </row>
    <row r="866" spans="35:44">
      <c r="AI866" s="628" t="str">
        <f t="shared" si="14"/>
        <v>43120Ε3 3η (Ε)244Sκ12</v>
      </c>
      <c r="AJ866" s="391">
        <v>43120</v>
      </c>
      <c r="AK866" s="384" t="s">
        <v>1244</v>
      </c>
      <c r="AL866" s="385">
        <v>244</v>
      </c>
      <c r="AM866" s="386" t="s">
        <v>319</v>
      </c>
      <c r="AN866" s="387" t="s">
        <v>892</v>
      </c>
      <c r="AO866" s="387" t="s">
        <v>1206</v>
      </c>
      <c r="AP866" s="387">
        <v>9</v>
      </c>
      <c r="AQ866" s="553">
        <v>3315</v>
      </c>
      <c r="AR866" s="372">
        <v>848</v>
      </c>
    </row>
    <row r="867" spans="35:44">
      <c r="AI867" s="628" t="str">
        <f t="shared" si="14"/>
        <v>43120Ε3 3η (Ε)244Sκ16</v>
      </c>
      <c r="AJ867" s="391">
        <v>43120</v>
      </c>
      <c r="AK867" s="384" t="s">
        <v>1244</v>
      </c>
      <c r="AL867" s="385">
        <v>244</v>
      </c>
      <c r="AM867" s="386" t="s">
        <v>319</v>
      </c>
      <c r="AN867" s="387" t="s">
        <v>892</v>
      </c>
      <c r="AO867" s="387" t="s">
        <v>1208</v>
      </c>
      <c r="AP867" s="387">
        <v>11</v>
      </c>
      <c r="AQ867" s="553">
        <v>3316</v>
      </c>
      <c r="AR867" s="372">
        <v>848</v>
      </c>
    </row>
    <row r="868" spans="35:44">
      <c r="AI868" s="628" t="str">
        <f t="shared" si="14"/>
        <v>43126Ε3 4η (Η)336Sα12</v>
      </c>
      <c r="AJ868" s="391">
        <v>43126</v>
      </c>
      <c r="AK868" s="384" t="s">
        <v>1245</v>
      </c>
      <c r="AL868" s="385">
        <v>336</v>
      </c>
      <c r="AM868" s="386" t="s">
        <v>201</v>
      </c>
      <c r="AN868" s="387" t="s">
        <v>892</v>
      </c>
      <c r="AO868" s="387" t="s">
        <v>1202</v>
      </c>
      <c r="AP868" s="387">
        <v>5</v>
      </c>
      <c r="AQ868" s="553">
        <v>3317</v>
      </c>
      <c r="AR868" s="372">
        <v>849</v>
      </c>
    </row>
    <row r="869" spans="35:44">
      <c r="AI869" s="628" t="str">
        <f t="shared" si="14"/>
        <v>43126Ε3 4η (Η)336Sκ12</v>
      </c>
      <c r="AJ869" s="391">
        <v>43126</v>
      </c>
      <c r="AK869" s="384" t="s">
        <v>1245</v>
      </c>
      <c r="AL869" s="385">
        <v>336</v>
      </c>
      <c r="AM869" s="386" t="s">
        <v>201</v>
      </c>
      <c r="AN869" s="387" t="s">
        <v>892</v>
      </c>
      <c r="AO869" s="387" t="s">
        <v>1206</v>
      </c>
      <c r="AP869" s="387">
        <v>9</v>
      </c>
      <c r="AQ869" s="553">
        <v>3318</v>
      </c>
      <c r="AR869" s="372">
        <v>849</v>
      </c>
    </row>
    <row r="870" spans="35:44">
      <c r="AI870" s="628" t="str">
        <f t="shared" si="14"/>
        <v>43126Ε3 4η (Η)336Sα14</v>
      </c>
      <c r="AJ870" s="391">
        <v>43126</v>
      </c>
      <c r="AK870" s="384" t="s">
        <v>1245</v>
      </c>
      <c r="AL870" s="385">
        <v>336</v>
      </c>
      <c r="AM870" s="386" t="s">
        <v>201</v>
      </c>
      <c r="AN870" s="387" t="s">
        <v>892</v>
      </c>
      <c r="AO870" s="387" t="s">
        <v>1203</v>
      </c>
      <c r="AP870" s="387">
        <v>6</v>
      </c>
      <c r="AQ870" s="553">
        <v>3319</v>
      </c>
      <c r="AR870" s="372">
        <v>849</v>
      </c>
    </row>
    <row r="871" spans="35:44">
      <c r="AI871" s="628" t="str">
        <f t="shared" si="14"/>
        <v>43126Ε3 4η (Η)336Sκ14</v>
      </c>
      <c r="AJ871" s="391">
        <v>43126</v>
      </c>
      <c r="AK871" s="384" t="s">
        <v>1245</v>
      </c>
      <c r="AL871" s="385">
        <v>336</v>
      </c>
      <c r="AM871" s="386" t="s">
        <v>201</v>
      </c>
      <c r="AN871" s="387" t="s">
        <v>892</v>
      </c>
      <c r="AO871" s="387" t="s">
        <v>1207</v>
      </c>
      <c r="AP871" s="387">
        <v>10</v>
      </c>
      <c r="AQ871" s="553">
        <v>3320</v>
      </c>
      <c r="AR871" s="372">
        <v>849</v>
      </c>
    </row>
    <row r="872" spans="35:44">
      <c r="AI872" s="628" t="str">
        <f t="shared" si="14"/>
        <v>43126Ε3 4η (Η)336Sκ16</v>
      </c>
      <c r="AJ872" s="391">
        <v>43126</v>
      </c>
      <c r="AK872" s="384" t="s">
        <v>1245</v>
      </c>
      <c r="AL872" s="385">
        <v>336</v>
      </c>
      <c r="AM872" s="386" t="s">
        <v>201</v>
      </c>
      <c r="AN872" s="387" t="s">
        <v>892</v>
      </c>
      <c r="AO872" s="387" t="s">
        <v>1208</v>
      </c>
      <c r="AP872" s="387">
        <v>11</v>
      </c>
      <c r="AQ872" s="553">
        <v>3321</v>
      </c>
      <c r="AR872" s="372">
        <v>849</v>
      </c>
    </row>
    <row r="873" spans="35:44">
      <c r="AI873" s="628" t="str">
        <f t="shared" si="14"/>
        <v>43126Ε3 4η (Η)336Sα16</v>
      </c>
      <c r="AJ873" s="391">
        <v>43126</v>
      </c>
      <c r="AK873" s="384" t="s">
        <v>1245</v>
      </c>
      <c r="AL873" s="385">
        <v>336</v>
      </c>
      <c r="AM873" s="386" t="s">
        <v>201</v>
      </c>
      <c r="AN873" s="387" t="s">
        <v>892</v>
      </c>
      <c r="AO873" s="387" t="s">
        <v>1204</v>
      </c>
      <c r="AP873" s="387">
        <v>7</v>
      </c>
      <c r="AQ873" s="553">
        <v>3322</v>
      </c>
      <c r="AR873" s="372">
        <v>849</v>
      </c>
    </row>
    <row r="874" spans="35:44">
      <c r="AI874" s="628" t="str">
        <f t="shared" si="14"/>
        <v>43141Ε3 6η (Δ)217Sα14</v>
      </c>
      <c r="AJ874" s="391">
        <v>43141</v>
      </c>
      <c r="AK874" s="384" t="s">
        <v>1257</v>
      </c>
      <c r="AL874" s="385">
        <v>217</v>
      </c>
      <c r="AM874" s="386" t="s">
        <v>284</v>
      </c>
      <c r="AN874" s="387" t="s">
        <v>892</v>
      </c>
      <c r="AO874" s="387" t="s">
        <v>1203</v>
      </c>
      <c r="AP874" s="387">
        <v>6</v>
      </c>
      <c r="AQ874" s="553">
        <v>3323</v>
      </c>
      <c r="AR874" s="372">
        <v>850</v>
      </c>
    </row>
    <row r="875" spans="35:44">
      <c r="AI875" s="628" t="str">
        <f t="shared" si="14"/>
        <v>43141Ε3 6η (Δ)217Sκ14</v>
      </c>
      <c r="AJ875" s="391">
        <v>43141</v>
      </c>
      <c r="AK875" s="384" t="s">
        <v>1257</v>
      </c>
      <c r="AL875" s="385">
        <v>217</v>
      </c>
      <c r="AM875" s="386" t="s">
        <v>284</v>
      </c>
      <c r="AN875" s="387" t="s">
        <v>892</v>
      </c>
      <c r="AO875" s="387" t="s">
        <v>1207</v>
      </c>
      <c r="AP875" s="387">
        <v>10</v>
      </c>
      <c r="AQ875" s="553">
        <v>3324</v>
      </c>
      <c r="AR875" s="372">
        <v>850</v>
      </c>
    </row>
    <row r="876" spans="35:44">
      <c r="AI876" s="628" t="str">
        <f t="shared" si="14"/>
        <v>43119Ε3 3η (Θ)374Sα12</v>
      </c>
      <c r="AJ876" s="391">
        <v>43119</v>
      </c>
      <c r="AK876" s="384" t="s">
        <v>1242</v>
      </c>
      <c r="AL876" s="385">
        <v>374</v>
      </c>
      <c r="AM876" s="386" t="s">
        <v>202</v>
      </c>
      <c r="AN876" s="387" t="s">
        <v>892</v>
      </c>
      <c r="AO876" s="387" t="s">
        <v>1202</v>
      </c>
      <c r="AP876" s="387">
        <v>5</v>
      </c>
      <c r="AQ876" s="553">
        <v>3325</v>
      </c>
      <c r="AR876" s="372">
        <v>851</v>
      </c>
    </row>
    <row r="877" spans="35:44">
      <c r="AI877" s="628" t="str">
        <f t="shared" si="14"/>
        <v>43119Ε3 3η (Θ)374Sκ12</v>
      </c>
      <c r="AJ877" s="391">
        <v>43119</v>
      </c>
      <c r="AK877" s="384" t="s">
        <v>1242</v>
      </c>
      <c r="AL877" s="385">
        <v>374</v>
      </c>
      <c r="AM877" s="386" t="s">
        <v>202</v>
      </c>
      <c r="AN877" s="387" t="s">
        <v>892</v>
      </c>
      <c r="AO877" s="387" t="s">
        <v>1206</v>
      </c>
      <c r="AP877" s="387">
        <v>9</v>
      </c>
      <c r="AQ877" s="553">
        <v>3326</v>
      </c>
      <c r="AR877" s="372">
        <v>851</v>
      </c>
    </row>
    <row r="878" spans="35:44">
      <c r="AI878" s="628" t="str">
        <f t="shared" si="14"/>
        <v>43119Ε3 3η (Θ)374Sα16</v>
      </c>
      <c r="AJ878" s="391">
        <v>43119</v>
      </c>
      <c r="AK878" s="384" t="s">
        <v>1242</v>
      </c>
      <c r="AL878" s="385">
        <v>374</v>
      </c>
      <c r="AM878" s="386" t="s">
        <v>202</v>
      </c>
      <c r="AN878" s="387" t="s">
        <v>892</v>
      </c>
      <c r="AO878" s="387" t="s">
        <v>1204</v>
      </c>
      <c r="AP878" s="387">
        <v>7</v>
      </c>
      <c r="AQ878" s="553">
        <v>3327</v>
      </c>
      <c r="AR878" s="372">
        <v>851</v>
      </c>
    </row>
    <row r="879" spans="35:44">
      <c r="AI879" s="628" t="str">
        <f t="shared" si="14"/>
        <v>43119Ε3 3η (Θ)374Sκ16</v>
      </c>
      <c r="AJ879" s="391">
        <v>43119</v>
      </c>
      <c r="AK879" s="384" t="s">
        <v>1242</v>
      </c>
      <c r="AL879" s="385">
        <v>374</v>
      </c>
      <c r="AM879" s="386" t="s">
        <v>202</v>
      </c>
      <c r="AN879" s="387" t="s">
        <v>892</v>
      </c>
      <c r="AO879" s="387" t="s">
        <v>1208</v>
      </c>
      <c r="AP879" s="387">
        <v>11</v>
      </c>
      <c r="AQ879" s="553">
        <v>3328</v>
      </c>
      <c r="AR879" s="372">
        <v>851</v>
      </c>
    </row>
    <row r="880" spans="35:44">
      <c r="AI880" s="628" t="str">
        <f t="shared" si="14"/>
        <v>43126Ε3 4η (Θ)374Sα14</v>
      </c>
      <c r="AJ880" s="391">
        <v>43126</v>
      </c>
      <c r="AK880" s="384" t="s">
        <v>1246</v>
      </c>
      <c r="AL880" s="385">
        <v>374</v>
      </c>
      <c r="AM880" s="386" t="s">
        <v>202</v>
      </c>
      <c r="AN880" s="387" t="s">
        <v>892</v>
      </c>
      <c r="AO880" s="387" t="s">
        <v>1203</v>
      </c>
      <c r="AP880" s="387">
        <v>6</v>
      </c>
      <c r="AQ880" s="553">
        <v>3329</v>
      </c>
      <c r="AR880" s="372">
        <v>852</v>
      </c>
    </row>
    <row r="881" spans="35:44">
      <c r="AI881" s="628" t="str">
        <f t="shared" si="14"/>
        <v>43126Ε3 4η (Θ)374Sκ14</v>
      </c>
      <c r="AJ881" s="391">
        <v>43126</v>
      </c>
      <c r="AK881" s="384" t="s">
        <v>1246</v>
      </c>
      <c r="AL881" s="385">
        <v>374</v>
      </c>
      <c r="AM881" s="386" t="s">
        <v>202</v>
      </c>
      <c r="AN881" s="387" t="s">
        <v>892</v>
      </c>
      <c r="AO881" s="387" t="s">
        <v>1207</v>
      </c>
      <c r="AP881" s="387">
        <v>10</v>
      </c>
      <c r="AQ881" s="553">
        <v>3330</v>
      </c>
      <c r="AR881" s="372">
        <v>852</v>
      </c>
    </row>
    <row r="882" spans="35:44">
      <c r="AI882" s="628" t="str">
        <f t="shared" si="14"/>
        <v>43127Ε3 4η (Α)107Sα12</v>
      </c>
      <c r="AJ882" s="391">
        <v>43127</v>
      </c>
      <c r="AK882" s="384" t="s">
        <v>1248</v>
      </c>
      <c r="AL882" s="385">
        <v>107</v>
      </c>
      <c r="AM882" s="386" t="s">
        <v>196</v>
      </c>
      <c r="AN882" s="387" t="s">
        <v>892</v>
      </c>
      <c r="AO882" s="387" t="s">
        <v>1202</v>
      </c>
      <c r="AP882" s="387">
        <v>5</v>
      </c>
      <c r="AQ882" s="553">
        <v>3331</v>
      </c>
      <c r="AR882" s="372">
        <v>853</v>
      </c>
    </row>
    <row r="883" spans="35:44">
      <c r="AI883" s="628" t="str">
        <f t="shared" si="14"/>
        <v>43127Ε3 4η (Α)107Sκ12</v>
      </c>
      <c r="AJ883" s="391">
        <v>43127</v>
      </c>
      <c r="AK883" s="384" t="s">
        <v>1248</v>
      </c>
      <c r="AL883" s="385">
        <v>107</v>
      </c>
      <c r="AM883" s="386" t="s">
        <v>196</v>
      </c>
      <c r="AN883" s="387" t="s">
        <v>892</v>
      </c>
      <c r="AO883" s="387" t="s">
        <v>1206</v>
      </c>
      <c r="AP883" s="387">
        <v>9</v>
      </c>
      <c r="AQ883" s="553">
        <v>3332</v>
      </c>
      <c r="AR883" s="372">
        <v>853</v>
      </c>
    </row>
    <row r="884" spans="35:44">
      <c r="AI884" s="628" t="str">
        <f t="shared" si="14"/>
        <v>43127Ε3 4η (Α)108Sα14</v>
      </c>
      <c r="AJ884" s="391">
        <v>43127</v>
      </c>
      <c r="AK884" s="384" t="s">
        <v>1248</v>
      </c>
      <c r="AL884" s="385">
        <v>108</v>
      </c>
      <c r="AM884" s="386" t="s">
        <v>199</v>
      </c>
      <c r="AN884" s="387" t="s">
        <v>892</v>
      </c>
      <c r="AO884" s="387" t="s">
        <v>1203</v>
      </c>
      <c r="AP884" s="387">
        <v>6</v>
      </c>
      <c r="AQ884" s="553">
        <v>3333</v>
      </c>
      <c r="AR884" s="372">
        <v>853</v>
      </c>
    </row>
    <row r="885" spans="35:44">
      <c r="AI885" s="628" t="str">
        <f t="shared" si="14"/>
        <v>43127Ε3 4η (Α)108Sκ14</v>
      </c>
      <c r="AJ885" s="391">
        <v>43127</v>
      </c>
      <c r="AK885" s="384" t="s">
        <v>1248</v>
      </c>
      <c r="AL885" s="385">
        <v>108</v>
      </c>
      <c r="AM885" s="386" t="s">
        <v>199</v>
      </c>
      <c r="AN885" s="387" t="s">
        <v>892</v>
      </c>
      <c r="AO885" s="387" t="s">
        <v>1207</v>
      </c>
      <c r="AP885" s="387">
        <v>10</v>
      </c>
      <c r="AQ885" s="553">
        <v>3334</v>
      </c>
      <c r="AR885" s="372">
        <v>853</v>
      </c>
    </row>
    <row r="886" spans="35:44">
      <c r="AI886" s="628" t="str">
        <f t="shared" si="14"/>
        <v>43127Ε3 4η (Α)108Sα16</v>
      </c>
      <c r="AJ886" s="391">
        <v>43127</v>
      </c>
      <c r="AK886" s="384" t="s">
        <v>1248</v>
      </c>
      <c r="AL886" s="385">
        <v>108</v>
      </c>
      <c r="AM886" s="386" t="s">
        <v>199</v>
      </c>
      <c r="AN886" s="387" t="s">
        <v>892</v>
      </c>
      <c r="AO886" s="387" t="s">
        <v>1204</v>
      </c>
      <c r="AP886" s="387">
        <v>7</v>
      </c>
      <c r="AQ886" s="553">
        <v>3335</v>
      </c>
      <c r="AR886" s="372">
        <v>853</v>
      </c>
    </row>
    <row r="887" spans="35:44">
      <c r="AI887" s="628" t="str">
        <f t="shared" si="14"/>
        <v>43127Ε3 4η (Α)108Sκ16</v>
      </c>
      <c r="AJ887" s="391">
        <v>43127</v>
      </c>
      <c r="AK887" s="384" t="s">
        <v>1248</v>
      </c>
      <c r="AL887" s="385">
        <v>108</v>
      </c>
      <c r="AM887" s="386" t="s">
        <v>199</v>
      </c>
      <c r="AN887" s="387" t="s">
        <v>892</v>
      </c>
      <c r="AO887" s="387" t="s">
        <v>1208</v>
      </c>
      <c r="AP887" s="387">
        <v>11</v>
      </c>
      <c r="AQ887" s="553">
        <v>3336</v>
      </c>
      <c r="AR887" s="372">
        <v>853</v>
      </c>
    </row>
    <row r="888" spans="35:44">
      <c r="AI888" s="628" t="str">
        <f t="shared" si="14"/>
        <v>43126Ε3 4η (ΙΑ)442Sα12</v>
      </c>
      <c r="AJ888" s="391">
        <v>43126</v>
      </c>
      <c r="AK888" s="384" t="s">
        <v>1247</v>
      </c>
      <c r="AL888" s="385">
        <v>442</v>
      </c>
      <c r="AM888" s="386" t="s">
        <v>1152</v>
      </c>
      <c r="AN888" s="387" t="s">
        <v>892</v>
      </c>
      <c r="AO888" s="387" t="s">
        <v>1202</v>
      </c>
      <c r="AP888" s="387">
        <v>5</v>
      </c>
      <c r="AQ888" s="553">
        <v>3337</v>
      </c>
      <c r="AR888" s="372">
        <v>854</v>
      </c>
    </row>
    <row r="889" spans="35:44">
      <c r="AI889" s="628" t="str">
        <f t="shared" si="14"/>
        <v>43126Ε3 4η (ΙΑ)442Sκ12</v>
      </c>
      <c r="AJ889" s="391">
        <v>43126</v>
      </c>
      <c r="AK889" s="384" t="s">
        <v>1247</v>
      </c>
      <c r="AL889" s="385">
        <v>442</v>
      </c>
      <c r="AM889" s="386" t="s">
        <v>1152</v>
      </c>
      <c r="AN889" s="387" t="s">
        <v>892</v>
      </c>
      <c r="AO889" s="387" t="s">
        <v>1206</v>
      </c>
      <c r="AP889" s="387">
        <v>9</v>
      </c>
      <c r="AQ889" s="553">
        <v>3338</v>
      </c>
      <c r="AR889" s="372">
        <v>854</v>
      </c>
    </row>
    <row r="890" spans="35:44">
      <c r="AI890" s="628" t="str">
        <f t="shared" si="14"/>
        <v>43126Ε3 4η (ΙΑ)442Sα14</v>
      </c>
      <c r="AJ890" s="391">
        <v>43126</v>
      </c>
      <c r="AK890" s="384" t="s">
        <v>1247</v>
      </c>
      <c r="AL890" s="385">
        <v>442</v>
      </c>
      <c r="AM890" s="386" t="s">
        <v>1152</v>
      </c>
      <c r="AN890" s="387" t="s">
        <v>892</v>
      </c>
      <c r="AO890" s="387" t="s">
        <v>1203</v>
      </c>
      <c r="AP890" s="387">
        <v>6</v>
      </c>
      <c r="AQ890" s="553">
        <v>3339</v>
      </c>
      <c r="AR890" s="372">
        <v>854</v>
      </c>
    </row>
    <row r="891" spans="35:44">
      <c r="AI891" s="628" t="str">
        <f t="shared" si="14"/>
        <v>43126Ε3 4η (ΙΑ)442Sκ14</v>
      </c>
      <c r="AJ891" s="391">
        <v>43126</v>
      </c>
      <c r="AK891" s="384" t="s">
        <v>1247</v>
      </c>
      <c r="AL891" s="385">
        <v>442</v>
      </c>
      <c r="AM891" s="386" t="s">
        <v>1152</v>
      </c>
      <c r="AN891" s="387" t="s">
        <v>892</v>
      </c>
      <c r="AO891" s="387" t="s">
        <v>1207</v>
      </c>
      <c r="AP891" s="387">
        <v>10</v>
      </c>
      <c r="AQ891" s="553">
        <v>3340</v>
      </c>
      <c r="AR891" s="372">
        <v>854</v>
      </c>
    </row>
    <row r="892" spans="35:44">
      <c r="AI892" s="628" t="str">
        <f t="shared" si="14"/>
        <v>43126Ε3 4η (ΙΑ)442Sα16</v>
      </c>
      <c r="AJ892" s="391">
        <v>43126</v>
      </c>
      <c r="AK892" s="384" t="s">
        <v>1247</v>
      </c>
      <c r="AL892" s="385">
        <v>442</v>
      </c>
      <c r="AM892" s="386" t="s">
        <v>1152</v>
      </c>
      <c r="AN892" s="387" t="s">
        <v>892</v>
      </c>
      <c r="AO892" s="387" t="s">
        <v>1204</v>
      </c>
      <c r="AP892" s="387">
        <v>7</v>
      </c>
      <c r="AQ892" s="553">
        <v>3341</v>
      </c>
      <c r="AR892" s="372">
        <v>854</v>
      </c>
    </row>
    <row r="893" spans="35:44">
      <c r="AI893" s="628" t="str">
        <f t="shared" si="14"/>
        <v>43126Ε3 4η (ΙΑ)442Sκ16</v>
      </c>
      <c r="AJ893" s="391">
        <v>43126</v>
      </c>
      <c r="AK893" s="384" t="s">
        <v>1247</v>
      </c>
      <c r="AL893" s="385">
        <v>442</v>
      </c>
      <c r="AM893" s="386" t="s">
        <v>1152</v>
      </c>
      <c r="AN893" s="387" t="s">
        <v>892</v>
      </c>
      <c r="AO893" s="387" t="s">
        <v>1208</v>
      </c>
      <c r="AP893" s="387">
        <v>11</v>
      </c>
      <c r="AQ893" s="553">
        <v>3342</v>
      </c>
      <c r="AR893" s="372">
        <v>854</v>
      </c>
    </row>
    <row r="894" spans="35:44">
      <c r="AI894" s="628" t="str">
        <f t="shared" si="14"/>
        <v>43127Ε3 4η (Ε)244Sα14</v>
      </c>
      <c r="AJ894" s="391">
        <v>43127</v>
      </c>
      <c r="AK894" s="384" t="s">
        <v>1251</v>
      </c>
      <c r="AL894" s="385">
        <v>244</v>
      </c>
      <c r="AM894" s="386" t="s">
        <v>319</v>
      </c>
      <c r="AN894" s="387" t="s">
        <v>892</v>
      </c>
      <c r="AO894" s="387" t="s">
        <v>1203</v>
      </c>
      <c r="AP894" s="387">
        <v>6</v>
      </c>
      <c r="AQ894" s="553">
        <v>3343</v>
      </c>
      <c r="AR894" s="372">
        <v>855</v>
      </c>
    </row>
    <row r="895" spans="35:44">
      <c r="AI895" s="628" t="str">
        <f t="shared" si="14"/>
        <v>43127Ε3 4η (Ε)244Sκ14</v>
      </c>
      <c r="AJ895" s="391">
        <v>43127</v>
      </c>
      <c r="AK895" s="384" t="s">
        <v>1251</v>
      </c>
      <c r="AL895" s="385">
        <v>244</v>
      </c>
      <c r="AM895" s="386" t="s">
        <v>319</v>
      </c>
      <c r="AN895" s="387" t="s">
        <v>892</v>
      </c>
      <c r="AO895" s="387" t="s">
        <v>1207</v>
      </c>
      <c r="AP895" s="387">
        <v>10</v>
      </c>
      <c r="AQ895" s="553">
        <v>3344</v>
      </c>
      <c r="AR895" s="372">
        <v>855</v>
      </c>
    </row>
    <row r="896" spans="35:44">
      <c r="AI896" s="628" t="str">
        <f t="shared" si="14"/>
        <v>43127Ε3 4η (Ζ)309Sα12</v>
      </c>
      <c r="AJ896" s="390">
        <v>43127</v>
      </c>
      <c r="AK896" s="381" t="s">
        <v>1260</v>
      </c>
      <c r="AL896" s="380">
        <v>309</v>
      </c>
      <c r="AM896" s="381" t="s">
        <v>343</v>
      </c>
      <c r="AN896" s="380" t="s">
        <v>892</v>
      </c>
      <c r="AO896" s="380" t="s">
        <v>1202</v>
      </c>
      <c r="AP896" s="387">
        <v>5</v>
      </c>
      <c r="AQ896" s="553">
        <v>3345</v>
      </c>
      <c r="AR896" s="372">
        <v>856</v>
      </c>
    </row>
    <row r="897" spans="35:44">
      <c r="AI897" s="628" t="str">
        <f t="shared" si="14"/>
        <v>43127Ε3 4η (Ζ)309Sκ12</v>
      </c>
      <c r="AJ897" s="390">
        <v>43127</v>
      </c>
      <c r="AK897" s="381" t="s">
        <v>1260</v>
      </c>
      <c r="AL897" s="380">
        <v>309</v>
      </c>
      <c r="AM897" s="381" t="s">
        <v>343</v>
      </c>
      <c r="AN897" s="380" t="s">
        <v>892</v>
      </c>
      <c r="AO897" s="380" t="s">
        <v>1206</v>
      </c>
      <c r="AP897" s="387">
        <v>9</v>
      </c>
      <c r="AQ897" s="553">
        <v>3346</v>
      </c>
      <c r="AR897" s="372">
        <v>856</v>
      </c>
    </row>
    <row r="898" spans="35:44">
      <c r="AI898" s="628" t="str">
        <f t="shared" si="14"/>
        <v>43127Ε3 4η (Ζ)298Sα14</v>
      </c>
      <c r="AJ898" s="391">
        <v>43127</v>
      </c>
      <c r="AK898" s="386" t="s">
        <v>1260</v>
      </c>
      <c r="AL898" s="385">
        <v>298</v>
      </c>
      <c r="AM898" s="386" t="s">
        <v>150</v>
      </c>
      <c r="AN898" s="387" t="s">
        <v>892</v>
      </c>
      <c r="AO898" s="387" t="s">
        <v>1203</v>
      </c>
      <c r="AP898" s="387">
        <v>6</v>
      </c>
      <c r="AQ898" s="554">
        <v>3347</v>
      </c>
      <c r="AR898" s="372">
        <v>856</v>
      </c>
    </row>
    <row r="899" spans="35:44">
      <c r="AI899" s="628" t="str">
        <f t="shared" ref="AI899:AI962" si="15">AJ899&amp;AK899&amp;AL899&amp;AN899&amp;AO899</f>
        <v>43127Ε3 4η (Ζ)298Sκ14</v>
      </c>
      <c r="AJ899" s="391">
        <v>43127</v>
      </c>
      <c r="AK899" s="386" t="s">
        <v>1260</v>
      </c>
      <c r="AL899" s="385">
        <v>298</v>
      </c>
      <c r="AM899" s="386" t="s">
        <v>150</v>
      </c>
      <c r="AN899" s="387" t="s">
        <v>892</v>
      </c>
      <c r="AO899" s="387" t="s">
        <v>1207</v>
      </c>
      <c r="AP899" s="387">
        <v>10</v>
      </c>
      <c r="AQ899" s="554">
        <v>3348</v>
      </c>
      <c r="AR899" s="372">
        <v>856</v>
      </c>
    </row>
    <row r="900" spans="35:44">
      <c r="AI900" s="628" t="str">
        <f t="shared" si="15"/>
        <v>43127Ε3 4η (Ζ)310Sα16</v>
      </c>
      <c r="AJ900" s="391">
        <v>43127</v>
      </c>
      <c r="AK900" s="384" t="s">
        <v>1260</v>
      </c>
      <c r="AL900" s="385">
        <v>310</v>
      </c>
      <c r="AM900" s="386" t="s">
        <v>355</v>
      </c>
      <c r="AN900" s="387" t="s">
        <v>892</v>
      </c>
      <c r="AO900" s="387" t="s">
        <v>1204</v>
      </c>
      <c r="AP900" s="387">
        <v>7</v>
      </c>
      <c r="AQ900" s="553">
        <v>3349</v>
      </c>
      <c r="AR900" s="372">
        <v>856</v>
      </c>
    </row>
    <row r="901" spans="35:44">
      <c r="AI901" s="628" t="str">
        <f t="shared" si="15"/>
        <v>43127Ε3 4η (Ζ)310Sκ16</v>
      </c>
      <c r="AJ901" s="391">
        <v>43127</v>
      </c>
      <c r="AK901" s="384" t="s">
        <v>1260</v>
      </c>
      <c r="AL901" s="385">
        <v>310</v>
      </c>
      <c r="AM901" s="386" t="s">
        <v>355</v>
      </c>
      <c r="AN901" s="387" t="s">
        <v>892</v>
      </c>
      <c r="AO901" s="387" t="s">
        <v>1208</v>
      </c>
      <c r="AP901" s="387">
        <v>11</v>
      </c>
      <c r="AQ901" s="553">
        <v>3350</v>
      </c>
      <c r="AR901" s="372">
        <v>856</v>
      </c>
    </row>
    <row r="902" spans="35:44">
      <c r="AI902" s="628" t="str">
        <f t="shared" si="15"/>
        <v>43127Ε3 4η (ΣΤ)261Sα12</v>
      </c>
      <c r="AJ902" s="391">
        <v>43127</v>
      </c>
      <c r="AK902" s="384" t="s">
        <v>1252</v>
      </c>
      <c r="AL902" s="385">
        <v>261</v>
      </c>
      <c r="AM902" s="386" t="s">
        <v>140</v>
      </c>
      <c r="AN902" s="387" t="s">
        <v>892</v>
      </c>
      <c r="AO902" s="387" t="s">
        <v>1202</v>
      </c>
      <c r="AP902" s="387">
        <v>5</v>
      </c>
      <c r="AQ902" s="553">
        <v>3351</v>
      </c>
      <c r="AR902" s="372">
        <v>857</v>
      </c>
    </row>
    <row r="903" spans="35:44">
      <c r="AI903" s="628" t="str">
        <f t="shared" si="15"/>
        <v>43127Ε3 4η (Β)124Sα14</v>
      </c>
      <c r="AJ903" s="391">
        <v>43127</v>
      </c>
      <c r="AK903" s="384" t="s">
        <v>1249</v>
      </c>
      <c r="AL903" s="385">
        <v>124</v>
      </c>
      <c r="AM903" s="386" t="s">
        <v>122</v>
      </c>
      <c r="AN903" s="387" t="s">
        <v>892</v>
      </c>
      <c r="AO903" s="387" t="s">
        <v>1203</v>
      </c>
      <c r="AP903" s="387">
        <v>6</v>
      </c>
      <c r="AQ903" s="553">
        <v>3352</v>
      </c>
      <c r="AR903" s="372">
        <v>858</v>
      </c>
    </row>
    <row r="904" spans="35:44">
      <c r="AI904" s="628" t="str">
        <f t="shared" si="15"/>
        <v>43127Ε3 4η (Β)124Sκ14</v>
      </c>
      <c r="AJ904" s="391">
        <v>43127</v>
      </c>
      <c r="AK904" s="384" t="s">
        <v>1249</v>
      </c>
      <c r="AL904" s="385">
        <v>124</v>
      </c>
      <c r="AM904" s="386" t="s">
        <v>122</v>
      </c>
      <c r="AN904" s="387" t="s">
        <v>892</v>
      </c>
      <c r="AO904" s="387" t="s">
        <v>1207</v>
      </c>
      <c r="AP904" s="387">
        <v>10</v>
      </c>
      <c r="AQ904" s="553">
        <v>3353</v>
      </c>
      <c r="AR904" s="372">
        <v>858</v>
      </c>
    </row>
    <row r="905" spans="35:44">
      <c r="AI905" s="628" t="str">
        <f t="shared" si="15"/>
        <v>43127Ε3 4η (Γ)171Sα14</v>
      </c>
      <c r="AJ905" s="391">
        <v>43127</v>
      </c>
      <c r="AK905" s="384" t="s">
        <v>1250</v>
      </c>
      <c r="AL905" s="385">
        <v>171</v>
      </c>
      <c r="AM905" s="386" t="s">
        <v>193</v>
      </c>
      <c r="AN905" s="387" t="s">
        <v>892</v>
      </c>
      <c r="AO905" s="387" t="s">
        <v>1203</v>
      </c>
      <c r="AP905" s="387">
        <v>6</v>
      </c>
      <c r="AQ905" s="553">
        <v>3354</v>
      </c>
      <c r="AR905" s="372">
        <v>859</v>
      </c>
    </row>
    <row r="906" spans="35:44">
      <c r="AI906" s="628" t="str">
        <f t="shared" si="15"/>
        <v>43127Ε3 4η (Γ)171Sκ14</v>
      </c>
      <c r="AJ906" s="391">
        <v>43127</v>
      </c>
      <c r="AK906" s="384" t="s">
        <v>1250</v>
      </c>
      <c r="AL906" s="385">
        <v>171</v>
      </c>
      <c r="AM906" s="386" t="s">
        <v>193</v>
      </c>
      <c r="AN906" s="387" t="s">
        <v>892</v>
      </c>
      <c r="AO906" s="387" t="s">
        <v>1207</v>
      </c>
      <c r="AP906" s="387">
        <v>10</v>
      </c>
      <c r="AQ906" s="553">
        <v>3355</v>
      </c>
      <c r="AR906" s="372">
        <v>859</v>
      </c>
    </row>
    <row r="907" spans="35:44">
      <c r="AI907" s="628" t="str">
        <f t="shared" si="15"/>
        <v>43133Ε2 5η (ΣΤ)294Sα12</v>
      </c>
      <c r="AJ907" s="391">
        <v>43133</v>
      </c>
      <c r="AK907" s="384" t="s">
        <v>1255</v>
      </c>
      <c r="AL907" s="385">
        <v>294</v>
      </c>
      <c r="AM907" s="386" t="s">
        <v>379</v>
      </c>
      <c r="AN907" s="387" t="s">
        <v>892</v>
      </c>
      <c r="AO907" s="387" t="s">
        <v>1202</v>
      </c>
      <c r="AP907" s="387">
        <v>5</v>
      </c>
      <c r="AQ907" s="553">
        <v>3362</v>
      </c>
      <c r="AR907" s="372">
        <v>861</v>
      </c>
    </row>
    <row r="908" spans="35:44">
      <c r="AI908" s="628" t="str">
        <f t="shared" si="15"/>
        <v>43133Ε2 5η (ΣΤ)294Sκ12</v>
      </c>
      <c r="AJ908" s="391">
        <v>43133</v>
      </c>
      <c r="AK908" s="384" t="s">
        <v>1255</v>
      </c>
      <c r="AL908" s="385">
        <v>294</v>
      </c>
      <c r="AM908" s="386" t="s">
        <v>379</v>
      </c>
      <c r="AN908" s="387" t="s">
        <v>892</v>
      </c>
      <c r="AO908" s="387" t="s">
        <v>1206</v>
      </c>
      <c r="AP908" s="387">
        <v>9</v>
      </c>
      <c r="AQ908" s="553">
        <v>3363</v>
      </c>
      <c r="AR908" s="372">
        <v>861</v>
      </c>
    </row>
    <row r="909" spans="35:44">
      <c r="AI909" s="628" t="str">
        <f t="shared" si="15"/>
        <v>43133Ε2 5η (ΣΤ)294Sα16</v>
      </c>
      <c r="AJ909" s="391">
        <v>43133</v>
      </c>
      <c r="AK909" s="384" t="s">
        <v>1255</v>
      </c>
      <c r="AL909" s="385">
        <v>294</v>
      </c>
      <c r="AM909" s="386" t="s">
        <v>379</v>
      </c>
      <c r="AN909" s="387" t="s">
        <v>892</v>
      </c>
      <c r="AO909" s="387" t="s">
        <v>1204</v>
      </c>
      <c r="AP909" s="387">
        <v>7</v>
      </c>
      <c r="AQ909" s="553">
        <v>3364</v>
      </c>
      <c r="AR909" s="372">
        <v>861</v>
      </c>
    </row>
    <row r="910" spans="35:44">
      <c r="AI910" s="628" t="str">
        <f t="shared" si="15"/>
        <v>43133Ε2 5η (ΣΤ)294Sκ16</v>
      </c>
      <c r="AJ910" s="391">
        <v>43133</v>
      </c>
      <c r="AK910" s="384" t="s">
        <v>1255</v>
      </c>
      <c r="AL910" s="385">
        <v>294</v>
      </c>
      <c r="AM910" s="386" t="s">
        <v>379</v>
      </c>
      <c r="AN910" s="387" t="s">
        <v>892</v>
      </c>
      <c r="AO910" s="387" t="s">
        <v>1208</v>
      </c>
      <c r="AP910" s="387">
        <v>11</v>
      </c>
      <c r="AQ910" s="553">
        <v>3365</v>
      </c>
      <c r="AR910" s="372">
        <v>861</v>
      </c>
    </row>
    <row r="911" spans="35:44">
      <c r="AI911" s="628" t="str">
        <f t="shared" si="15"/>
        <v>43133Ε2 5η (ΣΤ)270Sα14</v>
      </c>
      <c r="AJ911" s="391">
        <v>43133</v>
      </c>
      <c r="AK911" s="384" t="s">
        <v>1255</v>
      </c>
      <c r="AL911" s="385">
        <v>270</v>
      </c>
      <c r="AM911" s="386" t="s">
        <v>204</v>
      </c>
      <c r="AN911" s="387" t="s">
        <v>892</v>
      </c>
      <c r="AO911" s="387" t="s">
        <v>1203</v>
      </c>
      <c r="AP911" s="387">
        <v>6</v>
      </c>
      <c r="AQ911" s="553">
        <v>3366</v>
      </c>
      <c r="AR911" s="372">
        <v>861</v>
      </c>
    </row>
    <row r="912" spans="35:44">
      <c r="AI912" s="628" t="str">
        <f t="shared" si="15"/>
        <v>43133Ε2 5η (ΣΤ)270Sκ14</v>
      </c>
      <c r="AJ912" s="391">
        <v>43133</v>
      </c>
      <c r="AK912" s="384" t="s">
        <v>1255</v>
      </c>
      <c r="AL912" s="385">
        <v>270</v>
      </c>
      <c r="AM912" s="386" t="s">
        <v>204</v>
      </c>
      <c r="AN912" s="387" t="s">
        <v>892</v>
      </c>
      <c r="AO912" s="387" t="s">
        <v>1207</v>
      </c>
      <c r="AP912" s="387">
        <v>10</v>
      </c>
      <c r="AQ912" s="553">
        <v>3367</v>
      </c>
      <c r="AR912" s="372">
        <v>861</v>
      </c>
    </row>
    <row r="913" spans="35:44">
      <c r="AI913" s="628" t="str">
        <f t="shared" si="15"/>
        <v>43133Ε2 5η (Ζ)305Sα12</v>
      </c>
      <c r="AJ913" s="391">
        <v>43133</v>
      </c>
      <c r="AK913" s="384" t="s">
        <v>1254</v>
      </c>
      <c r="AL913" s="385">
        <v>305</v>
      </c>
      <c r="AM913" s="386" t="s">
        <v>256</v>
      </c>
      <c r="AN913" s="387" t="s">
        <v>892</v>
      </c>
      <c r="AO913" s="387" t="s">
        <v>1202</v>
      </c>
      <c r="AP913" s="387">
        <v>5</v>
      </c>
      <c r="AQ913" s="553">
        <v>3368</v>
      </c>
      <c r="AR913" s="372">
        <v>862</v>
      </c>
    </row>
    <row r="914" spans="35:44">
      <c r="AI914" s="628" t="str">
        <f t="shared" si="15"/>
        <v>43133Ε2 5η (Ζ)305Sκ12</v>
      </c>
      <c r="AJ914" s="391">
        <v>43133</v>
      </c>
      <c r="AK914" s="384" t="s">
        <v>1254</v>
      </c>
      <c r="AL914" s="385">
        <v>305</v>
      </c>
      <c r="AM914" s="386" t="s">
        <v>256</v>
      </c>
      <c r="AN914" s="387" t="s">
        <v>892</v>
      </c>
      <c r="AO914" s="387" t="s">
        <v>1206</v>
      </c>
      <c r="AP914" s="387">
        <v>9</v>
      </c>
      <c r="AQ914" s="553">
        <v>3369</v>
      </c>
      <c r="AR914" s="372">
        <v>862</v>
      </c>
    </row>
    <row r="915" spans="35:44">
      <c r="AI915" s="628" t="str">
        <f t="shared" si="15"/>
        <v>43133Ε2 5η (Ζ)305Sα14</v>
      </c>
      <c r="AJ915" s="391">
        <v>43133</v>
      </c>
      <c r="AK915" s="384" t="s">
        <v>1254</v>
      </c>
      <c r="AL915" s="385">
        <v>305</v>
      </c>
      <c r="AM915" s="386" t="s">
        <v>256</v>
      </c>
      <c r="AN915" s="387" t="s">
        <v>892</v>
      </c>
      <c r="AO915" s="387" t="s">
        <v>1203</v>
      </c>
      <c r="AP915" s="387">
        <v>6</v>
      </c>
      <c r="AQ915" s="553">
        <v>3370</v>
      </c>
      <c r="AR915" s="372">
        <v>862</v>
      </c>
    </row>
    <row r="916" spans="35:44">
      <c r="AI916" s="628" t="str">
        <f t="shared" si="15"/>
        <v>43133Ε2 5η (Ζ)305Sκ14</v>
      </c>
      <c r="AJ916" s="391">
        <v>43133</v>
      </c>
      <c r="AK916" s="384" t="s">
        <v>1254</v>
      </c>
      <c r="AL916" s="385">
        <v>305</v>
      </c>
      <c r="AM916" s="386" t="s">
        <v>256</v>
      </c>
      <c r="AN916" s="387" t="s">
        <v>892</v>
      </c>
      <c r="AO916" s="387" t="s">
        <v>1207</v>
      </c>
      <c r="AP916" s="387">
        <v>10</v>
      </c>
      <c r="AQ916" s="553">
        <v>3371</v>
      </c>
      <c r="AR916" s="372">
        <v>862</v>
      </c>
    </row>
    <row r="917" spans="35:44">
      <c r="AI917" s="628" t="str">
        <f t="shared" si="15"/>
        <v>43133Ε2 5η (Ζ)305Sα16</v>
      </c>
      <c r="AJ917" s="391">
        <v>43133</v>
      </c>
      <c r="AK917" s="384" t="s">
        <v>1254</v>
      </c>
      <c r="AL917" s="385">
        <v>305</v>
      </c>
      <c r="AM917" s="386" t="s">
        <v>256</v>
      </c>
      <c r="AN917" s="387" t="s">
        <v>892</v>
      </c>
      <c r="AO917" s="387" t="s">
        <v>1204</v>
      </c>
      <c r="AP917" s="387">
        <v>7</v>
      </c>
      <c r="AQ917" s="553">
        <v>3372</v>
      </c>
      <c r="AR917" s="372">
        <v>862</v>
      </c>
    </row>
    <row r="918" spans="35:44">
      <c r="AI918" s="628" t="str">
        <f t="shared" si="15"/>
        <v>43133Ε2 5η (Ζ)305Sκ16</v>
      </c>
      <c r="AJ918" s="391">
        <v>43133</v>
      </c>
      <c r="AK918" s="384" t="s">
        <v>1254</v>
      </c>
      <c r="AL918" s="385">
        <v>305</v>
      </c>
      <c r="AM918" s="386" t="s">
        <v>256</v>
      </c>
      <c r="AN918" s="387" t="s">
        <v>892</v>
      </c>
      <c r="AO918" s="387" t="s">
        <v>1208</v>
      </c>
      <c r="AP918" s="387">
        <v>11</v>
      </c>
      <c r="AQ918" s="553">
        <v>3373</v>
      </c>
      <c r="AR918" s="372">
        <v>862</v>
      </c>
    </row>
    <row r="919" spans="35:44">
      <c r="AI919" s="628" t="str">
        <f t="shared" si="15"/>
        <v>43133Ε2 5η (Ε)256Sα12</v>
      </c>
      <c r="AJ919" s="391">
        <v>43133</v>
      </c>
      <c r="AK919" s="384" t="s">
        <v>1253</v>
      </c>
      <c r="AL919" s="385">
        <v>256</v>
      </c>
      <c r="AM919" s="386" t="s">
        <v>385</v>
      </c>
      <c r="AN919" s="387" t="s">
        <v>892</v>
      </c>
      <c r="AO919" s="387" t="s">
        <v>1202</v>
      </c>
      <c r="AP919" s="387">
        <v>5</v>
      </c>
      <c r="AQ919" s="553">
        <v>3374</v>
      </c>
      <c r="AR919" s="372">
        <v>863</v>
      </c>
    </row>
    <row r="920" spans="35:44">
      <c r="AI920" s="628" t="str">
        <f t="shared" si="15"/>
        <v>43133Ε2 5η (Ε)256Sκ12</v>
      </c>
      <c r="AJ920" s="391">
        <v>43133</v>
      </c>
      <c r="AK920" s="384" t="s">
        <v>1253</v>
      </c>
      <c r="AL920" s="385">
        <v>256</v>
      </c>
      <c r="AM920" s="386" t="s">
        <v>385</v>
      </c>
      <c r="AN920" s="387" t="s">
        <v>892</v>
      </c>
      <c r="AO920" s="387" t="s">
        <v>1206</v>
      </c>
      <c r="AP920" s="387">
        <v>9</v>
      </c>
      <c r="AQ920" s="553">
        <v>3375</v>
      </c>
      <c r="AR920" s="372">
        <v>863</v>
      </c>
    </row>
    <row r="921" spans="35:44">
      <c r="AI921" s="628" t="str">
        <f t="shared" si="15"/>
        <v>43133Ε2 5η (Ε)244Sα14</v>
      </c>
      <c r="AJ921" s="391">
        <v>43133</v>
      </c>
      <c r="AK921" s="384" t="s">
        <v>1253</v>
      </c>
      <c r="AL921" s="385">
        <v>244</v>
      </c>
      <c r="AM921" s="386" t="s">
        <v>319</v>
      </c>
      <c r="AN921" s="387" t="s">
        <v>892</v>
      </c>
      <c r="AO921" s="387" t="s">
        <v>1203</v>
      </c>
      <c r="AP921" s="387">
        <v>6</v>
      </c>
      <c r="AQ921" s="553">
        <v>3376</v>
      </c>
      <c r="AR921" s="372">
        <v>863</v>
      </c>
    </row>
    <row r="922" spans="35:44">
      <c r="AI922" s="628" t="str">
        <f t="shared" si="15"/>
        <v>43133Ε2 5η (Ε)244Sκ14</v>
      </c>
      <c r="AJ922" s="391">
        <v>43133</v>
      </c>
      <c r="AK922" s="384" t="s">
        <v>1253</v>
      </c>
      <c r="AL922" s="385">
        <v>244</v>
      </c>
      <c r="AM922" s="386" t="s">
        <v>319</v>
      </c>
      <c r="AN922" s="387" t="s">
        <v>892</v>
      </c>
      <c r="AO922" s="387" t="s">
        <v>1207</v>
      </c>
      <c r="AP922" s="387">
        <v>10</v>
      </c>
      <c r="AQ922" s="553">
        <v>3377</v>
      </c>
      <c r="AR922" s="372">
        <v>863</v>
      </c>
    </row>
    <row r="923" spans="35:44">
      <c r="AI923" s="628" t="str">
        <f t="shared" si="15"/>
        <v>43133Ε2 5η (Ε)244Sα16</v>
      </c>
      <c r="AJ923" s="391">
        <v>43133</v>
      </c>
      <c r="AK923" s="384" t="s">
        <v>1253</v>
      </c>
      <c r="AL923" s="385">
        <v>244</v>
      </c>
      <c r="AM923" s="386" t="s">
        <v>319</v>
      </c>
      <c r="AN923" s="387" t="s">
        <v>892</v>
      </c>
      <c r="AO923" s="387" t="s">
        <v>1204</v>
      </c>
      <c r="AP923" s="387">
        <v>7</v>
      </c>
      <c r="AQ923" s="553">
        <v>3378</v>
      </c>
      <c r="AR923" s="372">
        <v>863</v>
      </c>
    </row>
    <row r="924" spans="35:44">
      <c r="AI924" s="628" t="str">
        <f t="shared" si="15"/>
        <v>43133Ε2 5η (Ε)244Sκ16</v>
      </c>
      <c r="AJ924" s="391">
        <v>43133</v>
      </c>
      <c r="AK924" s="384" t="s">
        <v>1253</v>
      </c>
      <c r="AL924" s="385">
        <v>244</v>
      </c>
      <c r="AM924" s="386" t="s">
        <v>319</v>
      </c>
      <c r="AN924" s="387" t="s">
        <v>892</v>
      </c>
      <c r="AO924" s="387" t="s">
        <v>1208</v>
      </c>
      <c r="AP924" s="387">
        <v>11</v>
      </c>
      <c r="AQ924" s="553">
        <v>3379</v>
      </c>
      <c r="AR924" s="372">
        <v>863</v>
      </c>
    </row>
    <row r="925" spans="35:44">
      <c r="AI925" s="628" t="str">
        <f t="shared" si="15"/>
        <v>43127Ε3 4η (ΣΤ)261Sα16</v>
      </c>
      <c r="AJ925" s="391">
        <v>43127</v>
      </c>
      <c r="AK925" s="384" t="s">
        <v>1252</v>
      </c>
      <c r="AL925" s="385">
        <v>261</v>
      </c>
      <c r="AM925" s="386" t="s">
        <v>140</v>
      </c>
      <c r="AN925" s="387" t="s">
        <v>892</v>
      </c>
      <c r="AO925" s="387" t="s">
        <v>1204</v>
      </c>
      <c r="AP925" s="387">
        <v>7</v>
      </c>
      <c r="AQ925" s="553">
        <v>3380</v>
      </c>
      <c r="AR925" s="372">
        <v>857</v>
      </c>
    </row>
    <row r="926" spans="35:44">
      <c r="AI926" s="628" t="str">
        <f t="shared" si="15"/>
        <v>43127Ε3 4η (ΣΤ)261Sκ12</v>
      </c>
      <c r="AJ926" s="391">
        <v>43127</v>
      </c>
      <c r="AK926" s="384" t="s">
        <v>1252</v>
      </c>
      <c r="AL926" s="385">
        <v>261</v>
      </c>
      <c r="AM926" s="386" t="s">
        <v>140</v>
      </c>
      <c r="AN926" s="387" t="s">
        <v>892</v>
      </c>
      <c r="AO926" s="387" t="s">
        <v>1206</v>
      </c>
      <c r="AP926" s="387">
        <v>9</v>
      </c>
      <c r="AQ926" s="553">
        <v>3381</v>
      </c>
      <c r="AR926" s="372">
        <v>857</v>
      </c>
    </row>
    <row r="927" spans="35:44">
      <c r="AI927" s="628" t="str">
        <f t="shared" si="15"/>
        <v>43127Ε3 4η (ΣΤ)261Sκ16</v>
      </c>
      <c r="AJ927" s="391">
        <v>43127</v>
      </c>
      <c r="AK927" s="384" t="s">
        <v>1252</v>
      </c>
      <c r="AL927" s="385">
        <v>261</v>
      </c>
      <c r="AM927" s="386" t="s">
        <v>140</v>
      </c>
      <c r="AN927" s="387" t="s">
        <v>892</v>
      </c>
      <c r="AO927" s="387" t="s">
        <v>1208</v>
      </c>
      <c r="AP927" s="387">
        <v>11</v>
      </c>
      <c r="AQ927" s="553">
        <v>3382</v>
      </c>
      <c r="AR927" s="372">
        <v>857</v>
      </c>
    </row>
    <row r="928" spans="35:44">
      <c r="AI928" s="628" t="str">
        <f t="shared" si="15"/>
        <v>43120Ε3 3η (Γ)192Sα12</v>
      </c>
      <c r="AJ928" s="391">
        <v>43120</v>
      </c>
      <c r="AK928" s="384" t="s">
        <v>1243</v>
      </c>
      <c r="AL928" s="385">
        <v>192</v>
      </c>
      <c r="AM928" s="386" t="s">
        <v>318</v>
      </c>
      <c r="AN928" s="387" t="s">
        <v>892</v>
      </c>
      <c r="AO928" s="387" t="s">
        <v>1202</v>
      </c>
      <c r="AP928" s="387">
        <v>5</v>
      </c>
      <c r="AQ928" s="553">
        <v>3383</v>
      </c>
      <c r="AR928" s="372">
        <v>864</v>
      </c>
    </row>
    <row r="929" spans="35:44">
      <c r="AI929" s="628" t="str">
        <f t="shared" si="15"/>
        <v>43120Ε3 3η (Γ)192Sκ12</v>
      </c>
      <c r="AJ929" s="391">
        <v>43120</v>
      </c>
      <c r="AK929" s="384" t="s">
        <v>1243</v>
      </c>
      <c r="AL929" s="385">
        <v>192</v>
      </c>
      <c r="AM929" s="386" t="s">
        <v>318</v>
      </c>
      <c r="AN929" s="387" t="s">
        <v>892</v>
      </c>
      <c r="AO929" s="387" t="s">
        <v>1206</v>
      </c>
      <c r="AP929" s="387">
        <v>9</v>
      </c>
      <c r="AQ929" s="553">
        <v>3384</v>
      </c>
      <c r="AR929" s="372">
        <v>864</v>
      </c>
    </row>
    <row r="930" spans="35:44">
      <c r="AI930" s="628" t="str">
        <f t="shared" si="15"/>
        <v>43120Ε3 3η (Γ)171Sα16</v>
      </c>
      <c r="AJ930" s="391">
        <v>43120</v>
      </c>
      <c r="AK930" s="384" t="s">
        <v>1243</v>
      </c>
      <c r="AL930" s="385">
        <v>171</v>
      </c>
      <c r="AM930" s="386" t="s">
        <v>193</v>
      </c>
      <c r="AN930" s="387" t="s">
        <v>892</v>
      </c>
      <c r="AO930" s="387" t="s">
        <v>1204</v>
      </c>
      <c r="AP930" s="387">
        <v>7</v>
      </c>
      <c r="AQ930" s="553">
        <v>3385</v>
      </c>
      <c r="AR930" s="372">
        <v>864</v>
      </c>
    </row>
    <row r="931" spans="35:44">
      <c r="AI931" s="628" t="str">
        <f t="shared" si="15"/>
        <v>43120Ε3 3η (Γ)171Sκ16</v>
      </c>
      <c r="AJ931" s="391">
        <v>43120</v>
      </c>
      <c r="AK931" s="384" t="s">
        <v>1243</v>
      </c>
      <c r="AL931" s="385">
        <v>171</v>
      </c>
      <c r="AM931" s="386" t="s">
        <v>193</v>
      </c>
      <c r="AN931" s="387" t="s">
        <v>892</v>
      </c>
      <c r="AO931" s="387" t="s">
        <v>1208</v>
      </c>
      <c r="AP931" s="387">
        <v>11</v>
      </c>
      <c r="AQ931" s="553">
        <v>3386</v>
      </c>
      <c r="AR931" s="372">
        <v>864</v>
      </c>
    </row>
    <row r="932" spans="35:44">
      <c r="AI932" s="628" t="str">
        <f t="shared" si="15"/>
        <v>43140Ε3 6η (Η)363Sα12</v>
      </c>
      <c r="AJ932" s="391">
        <v>43140</v>
      </c>
      <c r="AK932" s="384" t="s">
        <v>1256</v>
      </c>
      <c r="AL932" s="385">
        <v>363</v>
      </c>
      <c r="AM932" s="386" t="s">
        <v>376</v>
      </c>
      <c r="AN932" s="387" t="s">
        <v>892</v>
      </c>
      <c r="AO932" s="387" t="s">
        <v>1202</v>
      </c>
      <c r="AP932" s="387">
        <v>5</v>
      </c>
      <c r="AQ932" s="553">
        <v>3387</v>
      </c>
      <c r="AR932" s="372">
        <v>865</v>
      </c>
    </row>
    <row r="933" spans="35:44">
      <c r="AI933" s="628" t="str">
        <f t="shared" si="15"/>
        <v>43140Ε3 6η (Η)363Sκ12</v>
      </c>
      <c r="AJ933" s="391">
        <v>43140</v>
      </c>
      <c r="AK933" s="384" t="s">
        <v>1256</v>
      </c>
      <c r="AL933" s="385">
        <v>363</v>
      </c>
      <c r="AM933" s="386" t="s">
        <v>376</v>
      </c>
      <c r="AN933" s="387" t="s">
        <v>892</v>
      </c>
      <c r="AO933" s="387" t="s">
        <v>1206</v>
      </c>
      <c r="AP933" s="387">
        <v>9</v>
      </c>
      <c r="AQ933" s="553">
        <v>3388</v>
      </c>
      <c r="AR933" s="372">
        <v>865</v>
      </c>
    </row>
    <row r="934" spans="35:44">
      <c r="AI934" s="628" t="str">
        <f t="shared" si="15"/>
        <v>43140Ε3 6η (Η)363Sα16</v>
      </c>
      <c r="AJ934" s="391">
        <v>43140</v>
      </c>
      <c r="AK934" s="384" t="s">
        <v>1256</v>
      </c>
      <c r="AL934" s="385">
        <v>363</v>
      </c>
      <c r="AM934" s="386" t="s">
        <v>376</v>
      </c>
      <c r="AN934" s="387" t="s">
        <v>892</v>
      </c>
      <c r="AO934" s="387" t="s">
        <v>1204</v>
      </c>
      <c r="AP934" s="387">
        <v>7</v>
      </c>
      <c r="AQ934" s="553">
        <v>3389</v>
      </c>
      <c r="AR934" s="372">
        <v>865</v>
      </c>
    </row>
    <row r="935" spans="35:44">
      <c r="AI935" s="628" t="str">
        <f t="shared" si="15"/>
        <v>43140Ε3 6η (Η)363Sκ16</v>
      </c>
      <c r="AJ935" s="391">
        <v>43140</v>
      </c>
      <c r="AK935" s="384" t="s">
        <v>1256</v>
      </c>
      <c r="AL935" s="385">
        <v>363</v>
      </c>
      <c r="AM935" s="386" t="s">
        <v>376</v>
      </c>
      <c r="AN935" s="387" t="s">
        <v>892</v>
      </c>
      <c r="AO935" s="387" t="s">
        <v>1208</v>
      </c>
      <c r="AP935" s="387">
        <v>11</v>
      </c>
      <c r="AQ935" s="553">
        <v>3390</v>
      </c>
      <c r="AR935" s="372">
        <v>865</v>
      </c>
    </row>
    <row r="936" spans="35:44">
      <c r="AI936" s="628" t="str">
        <f t="shared" si="15"/>
        <v>43101TE (01 PROPERTIES CHRIST)15Sα14</v>
      </c>
      <c r="AJ936" s="391">
        <v>43101</v>
      </c>
      <c r="AK936" s="384" t="s">
        <v>1516</v>
      </c>
      <c r="AL936" s="385">
        <v>15</v>
      </c>
      <c r="AM936" s="386" t="s">
        <v>1280</v>
      </c>
      <c r="AN936" s="387" t="s">
        <v>892</v>
      </c>
      <c r="AO936" s="387" t="s">
        <v>1203</v>
      </c>
      <c r="AP936" s="387">
        <v>6</v>
      </c>
      <c r="AQ936" s="553">
        <v>3391</v>
      </c>
      <c r="AR936" s="372">
        <v>866</v>
      </c>
    </row>
    <row r="937" spans="35:44">
      <c r="AI937" s="628" t="str">
        <f t="shared" si="15"/>
        <v>43108TE (18TH TENNISLINE)15Sα16</v>
      </c>
      <c r="AJ937" s="391">
        <v>43108</v>
      </c>
      <c r="AK937" s="384" t="s">
        <v>1517</v>
      </c>
      <c r="AL937" s="385">
        <v>15</v>
      </c>
      <c r="AM937" s="386" t="s">
        <v>1280</v>
      </c>
      <c r="AN937" s="387" t="s">
        <v>892</v>
      </c>
      <c r="AO937" s="387" t="s">
        <v>1204</v>
      </c>
      <c r="AP937" s="387">
        <v>7</v>
      </c>
      <c r="AQ937" s="553">
        <v>3392</v>
      </c>
      <c r="AR937" s="372">
        <v>867</v>
      </c>
    </row>
    <row r="938" spans="35:44">
      <c r="AI938" s="628" t="str">
        <f t="shared" si="15"/>
        <v>43115TE (U16 PARADIS)15Sα16</v>
      </c>
      <c r="AJ938" s="391">
        <v>43115</v>
      </c>
      <c r="AK938" s="384" t="s">
        <v>1518</v>
      </c>
      <c r="AL938" s="385">
        <v>15</v>
      </c>
      <c r="AM938" s="386" t="s">
        <v>1280</v>
      </c>
      <c r="AN938" s="387" t="s">
        <v>892</v>
      </c>
      <c r="AO938" s="387" t="s">
        <v>1204</v>
      </c>
      <c r="AP938" s="387">
        <v>7</v>
      </c>
      <c r="AQ938" s="553">
        <v>3393</v>
      </c>
      <c r="AR938" s="372">
        <v>868</v>
      </c>
    </row>
    <row r="939" spans="35:44">
      <c r="AI939" s="628" t="str">
        <f t="shared" si="15"/>
        <v>43115TE (U16 PARADIS)15Dα16</v>
      </c>
      <c r="AJ939" s="391">
        <v>43115</v>
      </c>
      <c r="AK939" s="384" t="s">
        <v>1518</v>
      </c>
      <c r="AL939" s="385">
        <v>15</v>
      </c>
      <c r="AM939" s="386" t="s">
        <v>1280</v>
      </c>
      <c r="AN939" s="387" t="s">
        <v>893</v>
      </c>
      <c r="AO939" s="387" t="s">
        <v>1204</v>
      </c>
      <c r="AP939" s="387">
        <v>15</v>
      </c>
      <c r="AQ939" s="553">
        <v>3394</v>
      </c>
      <c r="AR939" s="372">
        <v>868</v>
      </c>
    </row>
    <row r="940" spans="35:44">
      <c r="AI940" s="628" t="str">
        <f t="shared" si="15"/>
        <v>43108TE (BOZICNI TURNIR)15Sκ16</v>
      </c>
      <c r="AJ940" s="391">
        <v>43108</v>
      </c>
      <c r="AK940" s="384" t="s">
        <v>1519</v>
      </c>
      <c r="AL940" s="385">
        <v>15</v>
      </c>
      <c r="AM940" s="386" t="s">
        <v>1280</v>
      </c>
      <c r="AN940" s="387" t="s">
        <v>892</v>
      </c>
      <c r="AO940" s="387" t="s">
        <v>1208</v>
      </c>
      <c r="AP940" s="387">
        <v>11</v>
      </c>
      <c r="AQ940" s="553">
        <v>3395</v>
      </c>
      <c r="AR940" s="372">
        <v>869</v>
      </c>
    </row>
    <row r="941" spans="35:44">
      <c r="AI941" s="628" t="str">
        <f t="shared" si="15"/>
        <v>43038TE (ELEON TENNIS)15Dκ16</v>
      </c>
      <c r="AJ941" s="391">
        <v>43038</v>
      </c>
      <c r="AK941" s="384" t="s">
        <v>1508</v>
      </c>
      <c r="AL941" s="385">
        <v>15</v>
      </c>
      <c r="AM941" s="386" t="s">
        <v>1280</v>
      </c>
      <c r="AN941" s="387" t="s">
        <v>893</v>
      </c>
      <c r="AO941" s="387" t="s">
        <v>1208</v>
      </c>
      <c r="AP941" s="387">
        <v>19</v>
      </c>
      <c r="AQ941" s="553">
        <v>3396</v>
      </c>
      <c r="AR941" s="372">
        <v>833</v>
      </c>
    </row>
    <row r="942" spans="35:44">
      <c r="AI942" s="628" t="str">
        <f t="shared" si="15"/>
        <v>43133Ε2 5η (Ζ)305Dα12</v>
      </c>
      <c r="AJ942" s="391">
        <v>43133</v>
      </c>
      <c r="AK942" s="384" t="s">
        <v>1254</v>
      </c>
      <c r="AL942" s="385">
        <v>305</v>
      </c>
      <c r="AM942" s="386" t="s">
        <v>256</v>
      </c>
      <c r="AN942" s="387" t="s">
        <v>893</v>
      </c>
      <c r="AO942" s="387" t="s">
        <v>1202</v>
      </c>
      <c r="AP942" s="387">
        <v>13</v>
      </c>
      <c r="AQ942" s="553">
        <v>3403</v>
      </c>
      <c r="AR942" s="372">
        <v>862</v>
      </c>
    </row>
    <row r="943" spans="35:44">
      <c r="AI943" s="628" t="str">
        <f t="shared" si="15"/>
        <v>43133Ε2 5η (Ζ)305Dα14</v>
      </c>
      <c r="AJ943" s="391">
        <v>43133</v>
      </c>
      <c r="AK943" s="384" t="s">
        <v>1254</v>
      </c>
      <c r="AL943" s="385">
        <v>305</v>
      </c>
      <c r="AM943" s="386" t="s">
        <v>256</v>
      </c>
      <c r="AN943" s="387" t="s">
        <v>893</v>
      </c>
      <c r="AO943" s="387" t="s">
        <v>1203</v>
      </c>
      <c r="AP943" s="387">
        <v>14</v>
      </c>
      <c r="AQ943" s="553">
        <v>3404</v>
      </c>
      <c r="AR943" s="372">
        <v>862</v>
      </c>
    </row>
    <row r="944" spans="35:44">
      <c r="AI944" s="628" t="str">
        <f t="shared" si="15"/>
        <v>43133Ε2 5η (Ζ)305Dα16</v>
      </c>
      <c r="AJ944" s="391">
        <v>43133</v>
      </c>
      <c r="AK944" s="384" t="s">
        <v>1254</v>
      </c>
      <c r="AL944" s="385">
        <v>305</v>
      </c>
      <c r="AM944" s="386" t="s">
        <v>256</v>
      </c>
      <c r="AN944" s="387" t="s">
        <v>893</v>
      </c>
      <c r="AO944" s="387" t="s">
        <v>1204</v>
      </c>
      <c r="AP944" s="387">
        <v>15</v>
      </c>
      <c r="AQ944" s="553">
        <v>3405</v>
      </c>
      <c r="AR944" s="372">
        <v>862</v>
      </c>
    </row>
    <row r="945" spans="35:44">
      <c r="AI945" s="628" t="str">
        <f t="shared" si="15"/>
        <v>43133Ε2 5η (Ζ)305Dκ12</v>
      </c>
      <c r="AJ945" s="391">
        <v>43133</v>
      </c>
      <c r="AK945" s="384" t="s">
        <v>1254</v>
      </c>
      <c r="AL945" s="385">
        <v>305</v>
      </c>
      <c r="AM945" s="386" t="s">
        <v>256</v>
      </c>
      <c r="AN945" s="387" t="s">
        <v>893</v>
      </c>
      <c r="AO945" s="387" t="s">
        <v>1206</v>
      </c>
      <c r="AP945" s="387">
        <v>17</v>
      </c>
      <c r="AQ945" s="553">
        <v>3406</v>
      </c>
      <c r="AR945" s="372">
        <v>862</v>
      </c>
    </row>
    <row r="946" spans="35:44">
      <c r="AI946" s="628" t="str">
        <f t="shared" si="15"/>
        <v>43133Ε2 5η (Ζ)305Dκ14</v>
      </c>
      <c r="AJ946" s="391">
        <v>43133</v>
      </c>
      <c r="AK946" s="384" t="s">
        <v>1254</v>
      </c>
      <c r="AL946" s="385">
        <v>305</v>
      </c>
      <c r="AM946" s="386" t="s">
        <v>256</v>
      </c>
      <c r="AN946" s="387" t="s">
        <v>893</v>
      </c>
      <c r="AO946" s="387" t="s">
        <v>1207</v>
      </c>
      <c r="AP946" s="387">
        <v>18</v>
      </c>
      <c r="AQ946" s="553">
        <v>3407</v>
      </c>
      <c r="AR946" s="372">
        <v>862</v>
      </c>
    </row>
    <row r="947" spans="35:44">
      <c r="AI947" s="628" t="str">
        <f t="shared" si="15"/>
        <v>43133Ε2 5η (Ζ)305Dκ16</v>
      </c>
      <c r="AJ947" s="391">
        <v>43133</v>
      </c>
      <c r="AK947" s="384" t="s">
        <v>1254</v>
      </c>
      <c r="AL947" s="385">
        <v>305</v>
      </c>
      <c r="AM947" s="386" t="s">
        <v>256</v>
      </c>
      <c r="AN947" s="387" t="s">
        <v>893</v>
      </c>
      <c r="AO947" s="387" t="s">
        <v>1208</v>
      </c>
      <c r="AP947" s="387">
        <v>19</v>
      </c>
      <c r="AQ947" s="553">
        <v>3408</v>
      </c>
      <c r="AR947" s="372">
        <v>862</v>
      </c>
    </row>
    <row r="948" spans="35:44">
      <c r="AI948" s="628" t="str">
        <f t="shared" si="15"/>
        <v>43133Ε2 5η (Ε)244Dα14</v>
      </c>
      <c r="AJ948" s="391">
        <v>43133</v>
      </c>
      <c r="AK948" s="384" t="s">
        <v>1253</v>
      </c>
      <c r="AL948" s="385">
        <v>244</v>
      </c>
      <c r="AM948" s="386" t="s">
        <v>319</v>
      </c>
      <c r="AN948" s="387" t="s">
        <v>893</v>
      </c>
      <c r="AO948" s="387" t="s">
        <v>1203</v>
      </c>
      <c r="AP948" s="387">
        <v>14</v>
      </c>
      <c r="AQ948" s="553">
        <v>3409</v>
      </c>
      <c r="AR948" s="372">
        <v>863</v>
      </c>
    </row>
    <row r="949" spans="35:44">
      <c r="AI949" s="628" t="str">
        <f t="shared" si="15"/>
        <v>43133Ε2 5η (Ε)244Dα16</v>
      </c>
      <c r="AJ949" s="391">
        <v>43133</v>
      </c>
      <c r="AK949" s="384" t="s">
        <v>1253</v>
      </c>
      <c r="AL949" s="385">
        <v>244</v>
      </c>
      <c r="AM949" s="386" t="s">
        <v>319</v>
      </c>
      <c r="AN949" s="387" t="s">
        <v>893</v>
      </c>
      <c r="AO949" s="387" t="s">
        <v>1204</v>
      </c>
      <c r="AP949" s="387">
        <v>15</v>
      </c>
      <c r="AQ949" s="553">
        <v>3410</v>
      </c>
      <c r="AR949" s="372">
        <v>863</v>
      </c>
    </row>
    <row r="950" spans="35:44">
      <c r="AI950" s="628" t="str">
        <f t="shared" si="15"/>
        <v>43133Ε2 5η (Ε)244Dκ14</v>
      </c>
      <c r="AJ950" s="391">
        <v>43133</v>
      </c>
      <c r="AK950" s="384" t="s">
        <v>1253</v>
      </c>
      <c r="AL950" s="385">
        <v>244</v>
      </c>
      <c r="AM950" s="386" t="s">
        <v>319</v>
      </c>
      <c r="AN950" s="387" t="s">
        <v>893</v>
      </c>
      <c r="AO950" s="387" t="s">
        <v>1207</v>
      </c>
      <c r="AP950" s="387">
        <v>18</v>
      </c>
      <c r="AQ950" s="553">
        <v>3411</v>
      </c>
      <c r="AR950" s="372">
        <v>863</v>
      </c>
    </row>
    <row r="951" spans="35:44">
      <c r="AI951" s="628" t="str">
        <f t="shared" si="15"/>
        <v>43133Ε2 5η (Ε)244Dκ16</v>
      </c>
      <c r="AJ951" s="391">
        <v>43133</v>
      </c>
      <c r="AK951" s="384" t="s">
        <v>1253</v>
      </c>
      <c r="AL951" s="385">
        <v>244</v>
      </c>
      <c r="AM951" s="386" t="s">
        <v>319</v>
      </c>
      <c r="AN951" s="387" t="s">
        <v>893</v>
      </c>
      <c r="AO951" s="387" t="s">
        <v>1208</v>
      </c>
      <c r="AP951" s="387">
        <v>19</v>
      </c>
      <c r="AQ951" s="553">
        <v>3412</v>
      </c>
      <c r="AR951" s="372">
        <v>863</v>
      </c>
    </row>
    <row r="952" spans="35:44">
      <c r="AI952" s="628" t="str">
        <f t="shared" si="15"/>
        <v>43133Ε2 5η (Ε)256Dα12</v>
      </c>
      <c r="AJ952" s="391">
        <v>43133</v>
      </c>
      <c r="AK952" s="384" t="s">
        <v>1253</v>
      </c>
      <c r="AL952" s="385">
        <v>256</v>
      </c>
      <c r="AM952" s="386" t="s">
        <v>385</v>
      </c>
      <c r="AN952" s="387" t="s">
        <v>893</v>
      </c>
      <c r="AO952" s="387" t="s">
        <v>1202</v>
      </c>
      <c r="AP952" s="387">
        <v>13</v>
      </c>
      <c r="AQ952" s="553">
        <v>3413</v>
      </c>
      <c r="AR952" s="372">
        <v>863</v>
      </c>
    </row>
    <row r="953" spans="35:44">
      <c r="AI953" s="628" t="str">
        <f t="shared" si="15"/>
        <v>43133Ε2 5η (Ε)256Dκ12</v>
      </c>
      <c r="AJ953" s="391">
        <v>43133</v>
      </c>
      <c r="AK953" s="384" t="s">
        <v>1253</v>
      </c>
      <c r="AL953" s="385">
        <v>256</v>
      </c>
      <c r="AM953" s="386" t="s">
        <v>385</v>
      </c>
      <c r="AN953" s="387" t="s">
        <v>893</v>
      </c>
      <c r="AO953" s="387" t="s">
        <v>1206</v>
      </c>
      <c r="AP953" s="387">
        <v>17</v>
      </c>
      <c r="AQ953" s="553">
        <v>3414</v>
      </c>
      <c r="AR953" s="372">
        <v>863</v>
      </c>
    </row>
    <row r="954" spans="35:44">
      <c r="AI954" s="628" t="str">
        <f t="shared" si="15"/>
        <v>43147Ε1 7η (ΙΑ)424Sα12</v>
      </c>
      <c r="AJ954" s="391">
        <v>43147</v>
      </c>
      <c r="AK954" s="384" t="s">
        <v>1261</v>
      </c>
      <c r="AL954" s="385">
        <v>424</v>
      </c>
      <c r="AM954" s="386" t="s">
        <v>191</v>
      </c>
      <c r="AN954" s="387" t="s">
        <v>892</v>
      </c>
      <c r="AO954" s="387" t="s">
        <v>1202</v>
      </c>
      <c r="AP954" s="387">
        <v>5</v>
      </c>
      <c r="AQ954" s="553">
        <v>3429</v>
      </c>
      <c r="AR954" s="372">
        <v>872</v>
      </c>
    </row>
    <row r="955" spans="35:44">
      <c r="AI955" s="628" t="str">
        <f t="shared" si="15"/>
        <v>43147Ε1 7η (ΙΑ)424Sκ12</v>
      </c>
      <c r="AJ955" s="391">
        <v>43147</v>
      </c>
      <c r="AK955" s="384" t="s">
        <v>1261</v>
      </c>
      <c r="AL955" s="385">
        <v>424</v>
      </c>
      <c r="AM955" s="386" t="s">
        <v>191</v>
      </c>
      <c r="AN955" s="387" t="s">
        <v>892</v>
      </c>
      <c r="AO955" s="387" t="s">
        <v>1206</v>
      </c>
      <c r="AP955" s="387">
        <v>9</v>
      </c>
      <c r="AQ955" s="553">
        <v>3430</v>
      </c>
      <c r="AR955" s="372">
        <v>872</v>
      </c>
    </row>
    <row r="956" spans="35:44">
      <c r="AI956" s="628" t="str">
        <f t="shared" si="15"/>
        <v>43147Ε1 7η (ΙΑ)424Sα14</v>
      </c>
      <c r="AJ956" s="391">
        <v>43147</v>
      </c>
      <c r="AK956" s="384" t="s">
        <v>1261</v>
      </c>
      <c r="AL956" s="385">
        <v>424</v>
      </c>
      <c r="AM956" s="386" t="s">
        <v>191</v>
      </c>
      <c r="AN956" s="387" t="s">
        <v>892</v>
      </c>
      <c r="AO956" s="387" t="s">
        <v>1203</v>
      </c>
      <c r="AP956" s="387">
        <v>6</v>
      </c>
      <c r="AQ956" s="553">
        <v>3431</v>
      </c>
      <c r="AR956" s="372">
        <v>872</v>
      </c>
    </row>
    <row r="957" spans="35:44">
      <c r="AI957" s="628" t="str">
        <f t="shared" si="15"/>
        <v>43147Ε1 7η (ΙΑ)424Sκ14</v>
      </c>
      <c r="AJ957" s="391">
        <v>43147</v>
      </c>
      <c r="AK957" s="384" t="s">
        <v>1261</v>
      </c>
      <c r="AL957" s="385">
        <v>424</v>
      </c>
      <c r="AM957" s="386" t="s">
        <v>191</v>
      </c>
      <c r="AN957" s="387" t="s">
        <v>892</v>
      </c>
      <c r="AO957" s="387" t="s">
        <v>1207</v>
      </c>
      <c r="AP957" s="387">
        <v>10</v>
      </c>
      <c r="AQ957" s="553">
        <v>3432</v>
      </c>
      <c r="AR957" s="372">
        <v>872</v>
      </c>
    </row>
    <row r="958" spans="35:44">
      <c r="AI958" s="628" t="str">
        <f t="shared" si="15"/>
        <v>43147Ε1 7η (ΙΑ)424Dα12</v>
      </c>
      <c r="AJ958" s="391">
        <v>43147</v>
      </c>
      <c r="AK958" s="384" t="s">
        <v>1261</v>
      </c>
      <c r="AL958" s="385">
        <v>424</v>
      </c>
      <c r="AM958" s="386" t="s">
        <v>191</v>
      </c>
      <c r="AN958" s="387" t="s">
        <v>893</v>
      </c>
      <c r="AO958" s="387" t="s">
        <v>1202</v>
      </c>
      <c r="AP958" s="387">
        <v>13</v>
      </c>
      <c r="AQ958" s="553">
        <v>3433</v>
      </c>
      <c r="AR958" s="372">
        <v>872</v>
      </c>
    </row>
    <row r="959" spans="35:44">
      <c r="AI959" s="628" t="str">
        <f t="shared" si="15"/>
        <v>43147Ε1 7η (ΙΑ)424Dκ12</v>
      </c>
      <c r="AJ959" s="391">
        <v>43147</v>
      </c>
      <c r="AK959" s="384" t="s">
        <v>1261</v>
      </c>
      <c r="AL959" s="385">
        <v>424</v>
      </c>
      <c r="AM959" s="386" t="s">
        <v>191</v>
      </c>
      <c r="AN959" s="387" t="s">
        <v>893</v>
      </c>
      <c r="AO959" s="387" t="s">
        <v>1206</v>
      </c>
      <c r="AP959" s="387">
        <v>17</v>
      </c>
      <c r="AQ959" s="553">
        <v>3434</v>
      </c>
      <c r="AR959" s="372">
        <v>872</v>
      </c>
    </row>
    <row r="960" spans="35:44">
      <c r="AI960" s="628" t="str">
        <f t="shared" si="15"/>
        <v>43147Ε1 7η (ΙΑ)424Dα14</v>
      </c>
      <c r="AJ960" s="391">
        <v>43147</v>
      </c>
      <c r="AK960" s="384" t="s">
        <v>1261</v>
      </c>
      <c r="AL960" s="385">
        <v>424</v>
      </c>
      <c r="AM960" s="386" t="s">
        <v>191</v>
      </c>
      <c r="AN960" s="387" t="s">
        <v>893</v>
      </c>
      <c r="AO960" s="387" t="s">
        <v>1203</v>
      </c>
      <c r="AP960" s="387">
        <v>14</v>
      </c>
      <c r="AQ960" s="553">
        <v>3435</v>
      </c>
      <c r="AR960" s="372">
        <v>872</v>
      </c>
    </row>
    <row r="961" spans="35:44">
      <c r="AI961" s="628" t="str">
        <f t="shared" si="15"/>
        <v>43147Ε1 7η (ΙΑ)424Dκ14</v>
      </c>
      <c r="AJ961" s="391">
        <v>43147</v>
      </c>
      <c r="AK961" s="384" t="s">
        <v>1261</v>
      </c>
      <c r="AL961" s="385">
        <v>424</v>
      </c>
      <c r="AM961" s="386" t="s">
        <v>191</v>
      </c>
      <c r="AN961" s="387" t="s">
        <v>893</v>
      </c>
      <c r="AO961" s="387" t="s">
        <v>1207</v>
      </c>
      <c r="AP961" s="387">
        <v>18</v>
      </c>
      <c r="AQ961" s="553">
        <v>3436</v>
      </c>
      <c r="AR961" s="372">
        <v>872</v>
      </c>
    </row>
    <row r="962" spans="35:44">
      <c r="AI962" s="628" t="str">
        <f t="shared" si="15"/>
        <v>43147Ε1 7η (ΙΑ)435Sα16</v>
      </c>
      <c r="AJ962" s="391">
        <v>43147</v>
      </c>
      <c r="AK962" s="384" t="s">
        <v>1261</v>
      </c>
      <c r="AL962" s="385">
        <v>435</v>
      </c>
      <c r="AM962" s="386" t="s">
        <v>74</v>
      </c>
      <c r="AN962" s="387" t="s">
        <v>892</v>
      </c>
      <c r="AO962" s="387" t="s">
        <v>1204</v>
      </c>
      <c r="AP962" s="387">
        <v>7</v>
      </c>
      <c r="AQ962" s="553">
        <v>3437</v>
      </c>
      <c r="AR962" s="372">
        <v>872</v>
      </c>
    </row>
    <row r="963" spans="35:44">
      <c r="AI963" s="628" t="str">
        <f t="shared" ref="AI963:AI1026" si="16">AJ963&amp;AK963&amp;AL963&amp;AN963&amp;AO963</f>
        <v>43147Ε1 7η (ΙΑ)435Sκ16</v>
      </c>
      <c r="AJ963" s="391">
        <v>43147</v>
      </c>
      <c r="AK963" s="384" t="s">
        <v>1261</v>
      </c>
      <c r="AL963" s="385">
        <v>435</v>
      </c>
      <c r="AM963" s="386" t="s">
        <v>74</v>
      </c>
      <c r="AN963" s="387" t="s">
        <v>892</v>
      </c>
      <c r="AO963" s="387" t="s">
        <v>1208</v>
      </c>
      <c r="AP963" s="387">
        <v>11</v>
      </c>
      <c r="AQ963" s="553">
        <v>3438</v>
      </c>
      <c r="AR963" s="372">
        <v>872</v>
      </c>
    </row>
    <row r="964" spans="35:44">
      <c r="AI964" s="628" t="str">
        <f t="shared" si="16"/>
        <v>43147Ε1 7η (ΙΑ)435Sα18</v>
      </c>
      <c r="AJ964" s="391">
        <v>43147</v>
      </c>
      <c r="AK964" s="384" t="s">
        <v>1261</v>
      </c>
      <c r="AL964" s="385">
        <v>435</v>
      </c>
      <c r="AM964" s="386" t="s">
        <v>74</v>
      </c>
      <c r="AN964" s="387" t="s">
        <v>892</v>
      </c>
      <c r="AO964" s="387" t="s">
        <v>1205</v>
      </c>
      <c r="AP964" s="387">
        <v>8</v>
      </c>
      <c r="AQ964" s="553">
        <v>3439</v>
      </c>
      <c r="AR964" s="372">
        <v>872</v>
      </c>
    </row>
    <row r="965" spans="35:44">
      <c r="AI965" s="628" t="str">
        <f t="shared" si="16"/>
        <v>43147Ε1 7η (ΙΑ)435Sκ18</v>
      </c>
      <c r="AJ965" s="391">
        <v>43147</v>
      </c>
      <c r="AK965" s="384" t="s">
        <v>1261</v>
      </c>
      <c r="AL965" s="385">
        <v>435</v>
      </c>
      <c r="AM965" s="386" t="s">
        <v>74</v>
      </c>
      <c r="AN965" s="387" t="s">
        <v>892</v>
      </c>
      <c r="AO965" s="387" t="s">
        <v>1209</v>
      </c>
      <c r="AP965" s="387">
        <v>12</v>
      </c>
      <c r="AQ965" s="553">
        <v>3440</v>
      </c>
      <c r="AR965" s="372">
        <v>872</v>
      </c>
    </row>
    <row r="966" spans="35:44">
      <c r="AI966" s="628" t="str">
        <f t="shared" si="16"/>
        <v>43147Ε1 7η (ΙΑ)435Dα16</v>
      </c>
      <c r="AJ966" s="391">
        <v>43147</v>
      </c>
      <c r="AK966" s="384" t="s">
        <v>1261</v>
      </c>
      <c r="AL966" s="385">
        <v>435</v>
      </c>
      <c r="AM966" s="386" t="s">
        <v>74</v>
      </c>
      <c r="AN966" s="387" t="s">
        <v>893</v>
      </c>
      <c r="AO966" s="387" t="s">
        <v>1204</v>
      </c>
      <c r="AP966" s="387">
        <v>15</v>
      </c>
      <c r="AQ966" s="553">
        <v>3441</v>
      </c>
      <c r="AR966" s="372">
        <v>872</v>
      </c>
    </row>
    <row r="967" spans="35:44">
      <c r="AI967" s="628" t="str">
        <f t="shared" si="16"/>
        <v>43147Ε1 7η (ΙΑ)435Dκ16</v>
      </c>
      <c r="AJ967" s="391">
        <v>43147</v>
      </c>
      <c r="AK967" s="384" t="s">
        <v>1261</v>
      </c>
      <c r="AL967" s="385">
        <v>435</v>
      </c>
      <c r="AM967" s="386" t="s">
        <v>74</v>
      </c>
      <c r="AN967" s="387" t="s">
        <v>893</v>
      </c>
      <c r="AO967" s="387" t="s">
        <v>1208</v>
      </c>
      <c r="AP967" s="387">
        <v>19</v>
      </c>
      <c r="AQ967" s="553">
        <v>3442</v>
      </c>
      <c r="AR967" s="372">
        <v>872</v>
      </c>
    </row>
    <row r="968" spans="35:44">
      <c r="AI968" s="628" t="str">
        <f t="shared" si="16"/>
        <v>43147Ε1 7η (ΙΑ)435Dα18</v>
      </c>
      <c r="AJ968" s="391">
        <v>43147</v>
      </c>
      <c r="AK968" s="384" t="s">
        <v>1261</v>
      </c>
      <c r="AL968" s="385">
        <v>435</v>
      </c>
      <c r="AM968" s="386" t="s">
        <v>74</v>
      </c>
      <c r="AN968" s="387" t="s">
        <v>893</v>
      </c>
      <c r="AO968" s="387" t="s">
        <v>1205</v>
      </c>
      <c r="AP968" s="387">
        <v>16</v>
      </c>
      <c r="AQ968" s="553">
        <v>3443</v>
      </c>
      <c r="AR968" s="372">
        <v>872</v>
      </c>
    </row>
    <row r="969" spans="35:44">
      <c r="AI969" s="628" t="str">
        <f t="shared" si="16"/>
        <v>43147Ε1 7η (ΙΑ)435Dκ18</v>
      </c>
      <c r="AJ969" s="391">
        <v>43147</v>
      </c>
      <c r="AK969" s="384" t="s">
        <v>1261</v>
      </c>
      <c r="AL969" s="385">
        <v>435</v>
      </c>
      <c r="AM969" s="386" t="s">
        <v>74</v>
      </c>
      <c r="AN969" s="387" t="s">
        <v>893</v>
      </c>
      <c r="AO969" s="387" t="s">
        <v>1209</v>
      </c>
      <c r="AP969" s="387">
        <v>20</v>
      </c>
      <c r="AQ969" s="553">
        <v>3444</v>
      </c>
      <c r="AR969" s="372">
        <v>872</v>
      </c>
    </row>
    <row r="970" spans="35:44">
      <c r="AI970" s="628" t="str">
        <f t="shared" si="16"/>
        <v>43147Ε4 7η (ΙΑ)439Sα12</v>
      </c>
      <c r="AJ970" s="391">
        <v>43147</v>
      </c>
      <c r="AK970" s="384" t="s">
        <v>1262</v>
      </c>
      <c r="AL970" s="385">
        <v>439</v>
      </c>
      <c r="AM970" s="386" t="s">
        <v>358</v>
      </c>
      <c r="AN970" s="387" t="s">
        <v>892</v>
      </c>
      <c r="AO970" s="387" t="s">
        <v>1202</v>
      </c>
      <c r="AP970" s="387">
        <v>5</v>
      </c>
      <c r="AQ970" s="553">
        <v>3445</v>
      </c>
      <c r="AR970" s="372">
        <v>873</v>
      </c>
    </row>
    <row r="971" spans="35:44">
      <c r="AI971" s="628" t="str">
        <f t="shared" si="16"/>
        <v>43147Ε4 7η (ΙΑ)439Sκ12</v>
      </c>
      <c r="AJ971" s="391">
        <v>43147</v>
      </c>
      <c r="AK971" s="384" t="s">
        <v>1262</v>
      </c>
      <c r="AL971" s="385">
        <v>439</v>
      </c>
      <c r="AM971" s="386" t="s">
        <v>358</v>
      </c>
      <c r="AN971" s="387" t="s">
        <v>892</v>
      </c>
      <c r="AO971" s="387" t="s">
        <v>1206</v>
      </c>
      <c r="AP971" s="387">
        <v>9</v>
      </c>
      <c r="AQ971" s="553">
        <v>3446</v>
      </c>
      <c r="AR971" s="372">
        <v>873</v>
      </c>
    </row>
    <row r="972" spans="35:44">
      <c r="AI972" s="628" t="str">
        <f t="shared" si="16"/>
        <v>43147Ε4 7η (ΙΑ)424Sα16</v>
      </c>
      <c r="AJ972" s="391">
        <v>43147</v>
      </c>
      <c r="AK972" s="384" t="s">
        <v>1262</v>
      </c>
      <c r="AL972" s="385">
        <v>424</v>
      </c>
      <c r="AM972" s="386" t="s">
        <v>191</v>
      </c>
      <c r="AN972" s="387" t="s">
        <v>892</v>
      </c>
      <c r="AO972" s="387" t="s">
        <v>1204</v>
      </c>
      <c r="AP972" s="387">
        <v>7</v>
      </c>
      <c r="AQ972" s="553">
        <v>3447</v>
      </c>
      <c r="AR972" s="372">
        <v>873</v>
      </c>
    </row>
    <row r="973" spans="35:44">
      <c r="AI973" s="628" t="str">
        <f t="shared" si="16"/>
        <v>43147Ε4 7η (ΙΑ)424Sκ16</v>
      </c>
      <c r="AJ973" s="391">
        <v>43147</v>
      </c>
      <c r="AK973" s="384" t="s">
        <v>1262</v>
      </c>
      <c r="AL973" s="385">
        <v>424</v>
      </c>
      <c r="AM973" s="386" t="s">
        <v>191</v>
      </c>
      <c r="AN973" s="387" t="s">
        <v>892</v>
      </c>
      <c r="AO973" s="387" t="s">
        <v>1208</v>
      </c>
      <c r="AP973" s="387">
        <v>11</v>
      </c>
      <c r="AQ973" s="553">
        <v>3448</v>
      </c>
      <c r="AR973" s="372">
        <v>873</v>
      </c>
    </row>
    <row r="974" spans="35:44">
      <c r="AI974" s="628" t="str">
        <f t="shared" si="16"/>
        <v>43147Ε4 7η (ΙΑ)439Sα14</v>
      </c>
      <c r="AJ974" s="391">
        <v>43147</v>
      </c>
      <c r="AK974" s="384" t="s">
        <v>1262</v>
      </c>
      <c r="AL974" s="385">
        <v>439</v>
      </c>
      <c r="AM974" s="386" t="s">
        <v>358</v>
      </c>
      <c r="AN974" s="387" t="s">
        <v>892</v>
      </c>
      <c r="AO974" s="387" t="s">
        <v>1203</v>
      </c>
      <c r="AP974" s="387">
        <v>6</v>
      </c>
      <c r="AQ974" s="553">
        <v>3449</v>
      </c>
      <c r="AR974" s="372">
        <v>873</v>
      </c>
    </row>
    <row r="975" spans="35:44">
      <c r="AI975" s="628" t="str">
        <f t="shared" si="16"/>
        <v>43147Ε4 7η (ΙΑ)439Sκ14</v>
      </c>
      <c r="AJ975" s="391">
        <v>43147</v>
      </c>
      <c r="AK975" s="384" t="s">
        <v>1262</v>
      </c>
      <c r="AL975" s="385">
        <v>439</v>
      </c>
      <c r="AM975" s="386" t="s">
        <v>358</v>
      </c>
      <c r="AN975" s="387" t="s">
        <v>892</v>
      </c>
      <c r="AO975" s="387" t="s">
        <v>1207</v>
      </c>
      <c r="AP975" s="387">
        <v>10</v>
      </c>
      <c r="AQ975" s="553">
        <v>3450</v>
      </c>
      <c r="AR975" s="372">
        <v>873</v>
      </c>
    </row>
    <row r="976" spans="35:44">
      <c r="AI976" s="628" t="str">
        <f t="shared" si="16"/>
        <v>43161Ε3 9η (Θ)400Sα12</v>
      </c>
      <c r="AJ976" s="391">
        <v>43161</v>
      </c>
      <c r="AK976" s="384" t="s">
        <v>1263</v>
      </c>
      <c r="AL976" s="385">
        <v>400</v>
      </c>
      <c r="AM976" s="386" t="s">
        <v>354</v>
      </c>
      <c r="AN976" s="387" t="s">
        <v>892</v>
      </c>
      <c r="AO976" s="387" t="s">
        <v>1202</v>
      </c>
      <c r="AP976" s="387">
        <v>5</v>
      </c>
      <c r="AQ976" s="553">
        <v>3451</v>
      </c>
      <c r="AR976" s="372">
        <v>874</v>
      </c>
    </row>
    <row r="977" spans="35:44">
      <c r="AI977" s="628" t="str">
        <f t="shared" si="16"/>
        <v>43161Ε3 9η (Θ)400Sκ12</v>
      </c>
      <c r="AJ977" s="391">
        <v>43161</v>
      </c>
      <c r="AK977" s="384" t="s">
        <v>1263</v>
      </c>
      <c r="AL977" s="385">
        <v>400</v>
      </c>
      <c r="AM977" s="386" t="s">
        <v>354</v>
      </c>
      <c r="AN977" s="387" t="s">
        <v>892</v>
      </c>
      <c r="AO977" s="387" t="s">
        <v>1206</v>
      </c>
      <c r="AP977" s="387">
        <v>9</v>
      </c>
      <c r="AQ977" s="553">
        <v>3452</v>
      </c>
      <c r="AR977" s="372">
        <v>874</v>
      </c>
    </row>
    <row r="978" spans="35:44">
      <c r="AI978" s="628" t="str">
        <f t="shared" si="16"/>
        <v>43161Ε3 9η (Θ)400Sα14</v>
      </c>
      <c r="AJ978" s="391">
        <v>43161</v>
      </c>
      <c r="AK978" s="384" t="s">
        <v>1263</v>
      </c>
      <c r="AL978" s="385">
        <v>400</v>
      </c>
      <c r="AM978" s="386" t="s">
        <v>354</v>
      </c>
      <c r="AN978" s="387" t="s">
        <v>892</v>
      </c>
      <c r="AO978" s="387" t="s">
        <v>1203</v>
      </c>
      <c r="AP978" s="387">
        <v>6</v>
      </c>
      <c r="AQ978" s="553">
        <v>3453</v>
      </c>
      <c r="AR978" s="372">
        <v>874</v>
      </c>
    </row>
    <row r="979" spans="35:44">
      <c r="AI979" s="628" t="str">
        <f t="shared" si="16"/>
        <v>43161Ε3 9η (Θ)400Sκ14</v>
      </c>
      <c r="AJ979" s="391">
        <v>43161</v>
      </c>
      <c r="AK979" s="384" t="s">
        <v>1263</v>
      </c>
      <c r="AL979" s="385">
        <v>400</v>
      </c>
      <c r="AM979" s="386" t="s">
        <v>354</v>
      </c>
      <c r="AN979" s="387" t="s">
        <v>892</v>
      </c>
      <c r="AO979" s="387" t="s">
        <v>1207</v>
      </c>
      <c r="AP979" s="387">
        <v>10</v>
      </c>
      <c r="AQ979" s="553">
        <v>3454</v>
      </c>
      <c r="AR979" s="372">
        <v>874</v>
      </c>
    </row>
    <row r="980" spans="35:44">
      <c r="AI980" s="628" t="str">
        <f t="shared" si="16"/>
        <v>43161Ε3 9η (Θ)400Sα16</v>
      </c>
      <c r="AJ980" s="391">
        <v>43161</v>
      </c>
      <c r="AK980" s="384" t="s">
        <v>1263</v>
      </c>
      <c r="AL980" s="385">
        <v>400</v>
      </c>
      <c r="AM980" s="386" t="s">
        <v>354</v>
      </c>
      <c r="AN980" s="387" t="s">
        <v>892</v>
      </c>
      <c r="AO980" s="387" t="s">
        <v>1204</v>
      </c>
      <c r="AP980" s="387">
        <v>7</v>
      </c>
      <c r="AQ980" s="553">
        <v>3455</v>
      </c>
      <c r="AR980" s="372">
        <v>874</v>
      </c>
    </row>
    <row r="981" spans="35:44">
      <c r="AI981" s="628" t="str">
        <f t="shared" si="16"/>
        <v>43161Ε3 9η (Θ)400Sκ16</v>
      </c>
      <c r="AJ981" s="391">
        <v>43161</v>
      </c>
      <c r="AK981" s="384" t="s">
        <v>1263</v>
      </c>
      <c r="AL981" s="385">
        <v>400</v>
      </c>
      <c r="AM981" s="386" t="s">
        <v>354</v>
      </c>
      <c r="AN981" s="387" t="s">
        <v>892</v>
      </c>
      <c r="AO981" s="387" t="s">
        <v>1208</v>
      </c>
      <c r="AP981" s="387">
        <v>11</v>
      </c>
      <c r="AQ981" s="553">
        <v>3456</v>
      </c>
      <c r="AR981" s="372">
        <v>874</v>
      </c>
    </row>
    <row r="982" spans="35:44">
      <c r="AI982" s="628" t="str">
        <f t="shared" si="16"/>
        <v>43122TE (LES PETIT AS)15Sκ14</v>
      </c>
      <c r="AJ982" s="391">
        <v>43122</v>
      </c>
      <c r="AK982" s="384" t="s">
        <v>1520</v>
      </c>
      <c r="AL982" s="385">
        <v>15</v>
      </c>
      <c r="AM982" s="386" t="s">
        <v>1280</v>
      </c>
      <c r="AN982" s="387" t="s">
        <v>892</v>
      </c>
      <c r="AO982" s="387" t="s">
        <v>1207</v>
      </c>
      <c r="AP982" s="387">
        <v>10</v>
      </c>
      <c r="AQ982" s="553">
        <v>3457</v>
      </c>
      <c r="AR982" s="372">
        <v>875</v>
      </c>
    </row>
    <row r="983" spans="35:44">
      <c r="AI983" s="628" t="str">
        <f t="shared" si="16"/>
        <v>43122TE (STAVANGER OPEN)15Sα16</v>
      </c>
      <c r="AJ983" s="391">
        <v>43122</v>
      </c>
      <c r="AK983" s="384" t="s">
        <v>1521</v>
      </c>
      <c r="AL983" s="385">
        <v>15</v>
      </c>
      <c r="AM983" s="386" t="s">
        <v>1280</v>
      </c>
      <c r="AN983" s="387" t="s">
        <v>892</v>
      </c>
      <c r="AO983" s="387" t="s">
        <v>1204</v>
      </c>
      <c r="AP983" s="387">
        <v>7</v>
      </c>
      <c r="AQ983" s="553">
        <v>3459</v>
      </c>
      <c r="AR983" s="372">
        <v>877</v>
      </c>
    </row>
    <row r="984" spans="35:44">
      <c r="AI984" s="628" t="str">
        <f t="shared" si="16"/>
        <v>43122TE (STAVANGER OPEN)15Dα16</v>
      </c>
      <c r="AJ984" s="391">
        <v>43122</v>
      </c>
      <c r="AK984" s="384" t="s">
        <v>1521</v>
      </c>
      <c r="AL984" s="385">
        <v>15</v>
      </c>
      <c r="AM984" s="386" t="s">
        <v>1280</v>
      </c>
      <c r="AN984" s="387" t="s">
        <v>893</v>
      </c>
      <c r="AO984" s="387" t="s">
        <v>1204</v>
      </c>
      <c r="AP984" s="387">
        <v>15</v>
      </c>
      <c r="AQ984" s="553">
        <v>3460</v>
      </c>
      <c r="AR984" s="372">
        <v>877</v>
      </c>
    </row>
    <row r="985" spans="35:44">
      <c r="AI985" s="628" t="str">
        <f t="shared" si="16"/>
        <v>43155Ε3 8η (Γ)195Sα12</v>
      </c>
      <c r="AJ985" s="391">
        <v>43155</v>
      </c>
      <c r="AK985" s="384" t="s">
        <v>1268</v>
      </c>
      <c r="AL985" s="385">
        <v>195</v>
      </c>
      <c r="AM985" s="386" t="s">
        <v>335</v>
      </c>
      <c r="AN985" s="387" t="s">
        <v>892</v>
      </c>
      <c r="AO985" s="387" t="s">
        <v>1202</v>
      </c>
      <c r="AP985" s="387">
        <v>5</v>
      </c>
      <c r="AQ985" s="553">
        <v>3461</v>
      </c>
      <c r="AR985" s="372">
        <v>878</v>
      </c>
    </row>
    <row r="986" spans="35:44">
      <c r="AI986" s="628" t="str">
        <f t="shared" si="16"/>
        <v>43155Ε3 8η (Γ)195Sκ12</v>
      </c>
      <c r="AJ986" s="391">
        <v>43155</v>
      </c>
      <c r="AK986" s="384" t="s">
        <v>1268</v>
      </c>
      <c r="AL986" s="385">
        <v>195</v>
      </c>
      <c r="AM986" s="386" t="s">
        <v>335</v>
      </c>
      <c r="AN986" s="387" t="s">
        <v>892</v>
      </c>
      <c r="AO986" s="387" t="s">
        <v>1206</v>
      </c>
      <c r="AP986" s="387">
        <v>9</v>
      </c>
      <c r="AQ986" s="553">
        <v>3462</v>
      </c>
      <c r="AR986" s="372">
        <v>878</v>
      </c>
    </row>
    <row r="987" spans="35:44">
      <c r="AI987" s="628" t="str">
        <f t="shared" si="16"/>
        <v>43155Ε3 8η (Γ)195Sα16</v>
      </c>
      <c r="AJ987" s="391">
        <v>43155</v>
      </c>
      <c r="AK987" s="384" t="s">
        <v>1268</v>
      </c>
      <c r="AL987" s="385">
        <v>195</v>
      </c>
      <c r="AM987" s="386" t="s">
        <v>335</v>
      </c>
      <c r="AN987" s="387" t="s">
        <v>892</v>
      </c>
      <c r="AO987" s="387" t="s">
        <v>1204</v>
      </c>
      <c r="AP987" s="387">
        <v>7</v>
      </c>
      <c r="AQ987" s="553">
        <v>3463</v>
      </c>
      <c r="AR987" s="372">
        <v>878</v>
      </c>
    </row>
    <row r="988" spans="35:44">
      <c r="AI988" s="628" t="str">
        <f t="shared" si="16"/>
        <v>43155Ε3 8η (Γ)195Sκ16</v>
      </c>
      <c r="AJ988" s="391">
        <v>43155</v>
      </c>
      <c r="AK988" s="384" t="s">
        <v>1268</v>
      </c>
      <c r="AL988" s="385">
        <v>195</v>
      </c>
      <c r="AM988" s="386" t="s">
        <v>335</v>
      </c>
      <c r="AN988" s="387" t="s">
        <v>892</v>
      </c>
      <c r="AO988" s="387" t="s">
        <v>1208</v>
      </c>
      <c r="AP988" s="387">
        <v>11</v>
      </c>
      <c r="AQ988" s="553">
        <v>3464</v>
      </c>
      <c r="AR988" s="372">
        <v>878</v>
      </c>
    </row>
    <row r="989" spans="35:44">
      <c r="AI989" s="628" t="str">
        <f t="shared" si="16"/>
        <v>43155Ε3 8η (Α)112Sα12</v>
      </c>
      <c r="AJ989" s="391">
        <v>43155</v>
      </c>
      <c r="AK989" s="384" t="s">
        <v>1269</v>
      </c>
      <c r="AL989" s="385">
        <v>112</v>
      </c>
      <c r="AM989" s="386" t="s">
        <v>278</v>
      </c>
      <c r="AN989" s="387" t="s">
        <v>892</v>
      </c>
      <c r="AO989" s="387" t="s">
        <v>1202</v>
      </c>
      <c r="AP989" s="387">
        <v>5</v>
      </c>
      <c r="AQ989" s="553">
        <v>3465</v>
      </c>
      <c r="AR989" s="372">
        <v>879</v>
      </c>
    </row>
    <row r="990" spans="35:44">
      <c r="AI990" s="628" t="str">
        <f t="shared" si="16"/>
        <v>43155Ε3 8η (Α)112Sκ12</v>
      </c>
      <c r="AJ990" s="391">
        <v>43155</v>
      </c>
      <c r="AK990" s="384" t="s">
        <v>1269</v>
      </c>
      <c r="AL990" s="385">
        <v>112</v>
      </c>
      <c r="AM990" s="386" t="s">
        <v>278</v>
      </c>
      <c r="AN990" s="387" t="s">
        <v>892</v>
      </c>
      <c r="AO990" s="387" t="s">
        <v>1206</v>
      </c>
      <c r="AP990" s="387">
        <v>9</v>
      </c>
      <c r="AQ990" s="553">
        <v>3466</v>
      </c>
      <c r="AR990" s="372">
        <v>879</v>
      </c>
    </row>
    <row r="991" spans="35:44">
      <c r="AI991" s="628" t="str">
        <f t="shared" si="16"/>
        <v>43155Ε3 8η (Α)112Sα16</v>
      </c>
      <c r="AJ991" s="391">
        <v>43155</v>
      </c>
      <c r="AK991" s="384" t="s">
        <v>1269</v>
      </c>
      <c r="AL991" s="385">
        <v>112</v>
      </c>
      <c r="AM991" s="386" t="s">
        <v>278</v>
      </c>
      <c r="AN991" s="387" t="s">
        <v>892</v>
      </c>
      <c r="AO991" s="387" t="s">
        <v>1204</v>
      </c>
      <c r="AP991" s="387">
        <v>7</v>
      </c>
      <c r="AQ991" s="553">
        <v>3467</v>
      </c>
      <c r="AR991" s="372">
        <v>879</v>
      </c>
    </row>
    <row r="992" spans="35:44">
      <c r="AI992" s="628" t="str">
        <f t="shared" si="16"/>
        <v>43155Ε3 8η (Α)112Sκ16</v>
      </c>
      <c r="AJ992" s="391">
        <v>43155</v>
      </c>
      <c r="AK992" s="384" t="s">
        <v>1269</v>
      </c>
      <c r="AL992" s="385">
        <v>112</v>
      </c>
      <c r="AM992" s="386" t="s">
        <v>278</v>
      </c>
      <c r="AN992" s="387" t="s">
        <v>892</v>
      </c>
      <c r="AO992" s="387" t="s">
        <v>1208</v>
      </c>
      <c r="AP992" s="387">
        <v>11</v>
      </c>
      <c r="AQ992" s="553">
        <v>3468</v>
      </c>
      <c r="AR992" s="372">
        <v>879</v>
      </c>
    </row>
    <row r="993" spans="35:44">
      <c r="AI993" s="628" t="str">
        <f t="shared" si="16"/>
        <v>43154Ε3 8η (ΙΑ)425Sα12</v>
      </c>
      <c r="AJ993" s="391">
        <v>43154</v>
      </c>
      <c r="AK993" s="384" t="s">
        <v>1270</v>
      </c>
      <c r="AL993" s="385">
        <v>425</v>
      </c>
      <c r="AM993" s="386" t="s">
        <v>197</v>
      </c>
      <c r="AN993" s="387" t="s">
        <v>892</v>
      </c>
      <c r="AO993" s="387" t="s">
        <v>1202</v>
      </c>
      <c r="AP993" s="387">
        <v>5</v>
      </c>
      <c r="AQ993" s="553">
        <v>3469</v>
      </c>
      <c r="AR993" s="372">
        <v>880</v>
      </c>
    </row>
    <row r="994" spans="35:44">
      <c r="AI994" s="628" t="str">
        <f t="shared" si="16"/>
        <v>43154Ε3 8η (ΙΑ)425Sκ12</v>
      </c>
      <c r="AJ994" s="391">
        <v>43154</v>
      </c>
      <c r="AK994" s="384" t="s">
        <v>1270</v>
      </c>
      <c r="AL994" s="385">
        <v>425</v>
      </c>
      <c r="AM994" s="386" t="s">
        <v>197</v>
      </c>
      <c r="AN994" s="387" t="s">
        <v>892</v>
      </c>
      <c r="AO994" s="387" t="s">
        <v>1206</v>
      </c>
      <c r="AP994" s="387">
        <v>9</v>
      </c>
      <c r="AQ994" s="553">
        <v>3470</v>
      </c>
      <c r="AR994" s="372">
        <v>880</v>
      </c>
    </row>
    <row r="995" spans="35:44">
      <c r="AI995" s="628" t="str">
        <f t="shared" si="16"/>
        <v>43154Ε3 8η (ΙΑ)425Sα14</v>
      </c>
      <c r="AJ995" s="391">
        <v>43154</v>
      </c>
      <c r="AK995" s="384" t="s">
        <v>1270</v>
      </c>
      <c r="AL995" s="385">
        <v>425</v>
      </c>
      <c r="AM995" s="386" t="s">
        <v>197</v>
      </c>
      <c r="AN995" s="387" t="s">
        <v>892</v>
      </c>
      <c r="AO995" s="387" t="s">
        <v>1203</v>
      </c>
      <c r="AP995" s="387">
        <v>6</v>
      </c>
      <c r="AQ995" s="553">
        <v>3471</v>
      </c>
      <c r="AR995" s="372">
        <v>880</v>
      </c>
    </row>
    <row r="996" spans="35:44">
      <c r="AI996" s="628" t="str">
        <f t="shared" si="16"/>
        <v>43154Ε3 8η (ΙΑ)425Sκ14</v>
      </c>
      <c r="AJ996" s="391">
        <v>43154</v>
      </c>
      <c r="AK996" s="384" t="s">
        <v>1270</v>
      </c>
      <c r="AL996" s="385">
        <v>425</v>
      </c>
      <c r="AM996" s="386" t="s">
        <v>197</v>
      </c>
      <c r="AN996" s="387" t="s">
        <v>892</v>
      </c>
      <c r="AO996" s="387" t="s">
        <v>1207</v>
      </c>
      <c r="AP996" s="387">
        <v>10</v>
      </c>
      <c r="AQ996" s="553">
        <v>3472</v>
      </c>
      <c r="AR996" s="372">
        <v>880</v>
      </c>
    </row>
    <row r="997" spans="35:44">
      <c r="AI997" s="628" t="str">
        <f t="shared" si="16"/>
        <v>43154Ε3 8η (ΙΑ)425Sα16</v>
      </c>
      <c r="AJ997" s="391">
        <v>43154</v>
      </c>
      <c r="AK997" s="384" t="s">
        <v>1270</v>
      </c>
      <c r="AL997" s="385">
        <v>425</v>
      </c>
      <c r="AM997" s="386" t="s">
        <v>197</v>
      </c>
      <c r="AN997" s="387" t="s">
        <v>892</v>
      </c>
      <c r="AO997" s="387" t="s">
        <v>1204</v>
      </c>
      <c r="AP997" s="387">
        <v>7</v>
      </c>
      <c r="AQ997" s="553">
        <v>3473</v>
      </c>
      <c r="AR997" s="372">
        <v>880</v>
      </c>
    </row>
    <row r="998" spans="35:44">
      <c r="AI998" s="628" t="str">
        <f t="shared" si="16"/>
        <v>43154Ε3 8η (ΙΑ)425Sκ16</v>
      </c>
      <c r="AJ998" s="391">
        <v>43154</v>
      </c>
      <c r="AK998" s="384" t="s">
        <v>1270</v>
      </c>
      <c r="AL998" s="385">
        <v>425</v>
      </c>
      <c r="AM998" s="386" t="s">
        <v>197</v>
      </c>
      <c r="AN998" s="387" t="s">
        <v>892</v>
      </c>
      <c r="AO998" s="387" t="s">
        <v>1208</v>
      </c>
      <c r="AP998" s="387">
        <v>11</v>
      </c>
      <c r="AQ998" s="553">
        <v>3474</v>
      </c>
      <c r="AR998" s="372">
        <v>880</v>
      </c>
    </row>
    <row r="999" spans="35:44">
      <c r="AI999" s="628" t="str">
        <f t="shared" si="16"/>
        <v>43162Ε3 9η (Δ)204Sα12</v>
      </c>
      <c r="AJ999" s="391">
        <v>43162</v>
      </c>
      <c r="AK999" s="384" t="s">
        <v>1522</v>
      </c>
      <c r="AL999" s="385">
        <v>204</v>
      </c>
      <c r="AM999" s="386" t="s">
        <v>133</v>
      </c>
      <c r="AN999" s="387" t="s">
        <v>892</v>
      </c>
      <c r="AO999" s="387" t="s">
        <v>1202</v>
      </c>
      <c r="AP999" s="387">
        <v>5</v>
      </c>
      <c r="AQ999" s="553">
        <v>3475</v>
      </c>
      <c r="AR999" s="372">
        <v>881</v>
      </c>
    </row>
    <row r="1000" spans="35:44">
      <c r="AI1000" s="628" t="str">
        <f t="shared" si="16"/>
        <v>43162Ε3 9η (Δ)204Sκ12</v>
      </c>
      <c r="AJ1000" s="391">
        <v>43162</v>
      </c>
      <c r="AK1000" s="384" t="s">
        <v>1522</v>
      </c>
      <c r="AL1000" s="385">
        <v>204</v>
      </c>
      <c r="AM1000" s="386" t="s">
        <v>133</v>
      </c>
      <c r="AN1000" s="387" t="s">
        <v>892</v>
      </c>
      <c r="AO1000" s="387" t="s">
        <v>1206</v>
      </c>
      <c r="AP1000" s="387">
        <v>9</v>
      </c>
      <c r="AQ1000" s="553">
        <v>3476</v>
      </c>
      <c r="AR1000" s="372">
        <v>881</v>
      </c>
    </row>
    <row r="1001" spans="35:44">
      <c r="AI1001" s="628" t="str">
        <f t="shared" si="16"/>
        <v>43162Ε3 9η (Δ)204Sα16</v>
      </c>
      <c r="AJ1001" s="391">
        <v>43162</v>
      </c>
      <c r="AK1001" s="384" t="s">
        <v>1522</v>
      </c>
      <c r="AL1001" s="385">
        <v>204</v>
      </c>
      <c r="AM1001" s="386" t="s">
        <v>133</v>
      </c>
      <c r="AN1001" s="387" t="s">
        <v>892</v>
      </c>
      <c r="AO1001" s="387" t="s">
        <v>1204</v>
      </c>
      <c r="AP1001" s="387">
        <v>7</v>
      </c>
      <c r="AQ1001" s="553">
        <v>3477</v>
      </c>
      <c r="AR1001" s="372">
        <v>881</v>
      </c>
    </row>
    <row r="1002" spans="35:44">
      <c r="AI1002" s="628" t="str">
        <f t="shared" si="16"/>
        <v>43162Ε3 9η (Δ)204Sκ16</v>
      </c>
      <c r="AJ1002" s="391">
        <v>43162</v>
      </c>
      <c r="AK1002" s="384" t="s">
        <v>1522</v>
      </c>
      <c r="AL1002" s="385">
        <v>204</v>
      </c>
      <c r="AM1002" s="386" t="s">
        <v>133</v>
      </c>
      <c r="AN1002" s="387" t="s">
        <v>892</v>
      </c>
      <c r="AO1002" s="387" t="s">
        <v>1208</v>
      </c>
      <c r="AP1002" s="387">
        <v>11</v>
      </c>
      <c r="AQ1002" s="553">
        <v>3478</v>
      </c>
      <c r="AR1002" s="372">
        <v>881</v>
      </c>
    </row>
    <row r="1003" spans="35:44">
      <c r="AI1003" s="628" t="str">
        <f t="shared" si="16"/>
        <v>43162Ε3 9η (Ζ)309Sα12</v>
      </c>
      <c r="AJ1003" s="391">
        <v>43162</v>
      </c>
      <c r="AK1003" s="384" t="s">
        <v>1271</v>
      </c>
      <c r="AL1003" s="385">
        <v>309</v>
      </c>
      <c r="AM1003" s="386" t="s">
        <v>343</v>
      </c>
      <c r="AN1003" s="387" t="s">
        <v>892</v>
      </c>
      <c r="AO1003" s="387" t="s">
        <v>1202</v>
      </c>
      <c r="AP1003" s="387">
        <v>5</v>
      </c>
      <c r="AQ1003" s="553">
        <v>3479</v>
      </c>
      <c r="AR1003" s="372">
        <v>882</v>
      </c>
    </row>
    <row r="1004" spans="35:44">
      <c r="AI1004" s="628" t="str">
        <f t="shared" si="16"/>
        <v>43162Ε3 9η (Ζ)309Sκ12</v>
      </c>
      <c r="AJ1004" s="391">
        <v>43162</v>
      </c>
      <c r="AK1004" s="384" t="s">
        <v>1271</v>
      </c>
      <c r="AL1004" s="385">
        <v>309</v>
      </c>
      <c r="AM1004" s="386" t="s">
        <v>343</v>
      </c>
      <c r="AN1004" s="387" t="s">
        <v>892</v>
      </c>
      <c r="AO1004" s="387" t="s">
        <v>1206</v>
      </c>
      <c r="AP1004" s="387">
        <v>9</v>
      </c>
      <c r="AQ1004" s="553">
        <v>3480</v>
      </c>
      <c r="AR1004" s="372">
        <v>882</v>
      </c>
    </row>
    <row r="1005" spans="35:44">
      <c r="AI1005" s="628" t="str">
        <f t="shared" si="16"/>
        <v>43162Ε3 9η (Ζ)310Sα16</v>
      </c>
      <c r="AJ1005" s="391">
        <v>43162</v>
      </c>
      <c r="AK1005" s="384" t="s">
        <v>1271</v>
      </c>
      <c r="AL1005" s="385">
        <v>310</v>
      </c>
      <c r="AM1005" s="386" t="s">
        <v>355</v>
      </c>
      <c r="AN1005" s="387" t="s">
        <v>892</v>
      </c>
      <c r="AO1005" s="387" t="s">
        <v>1204</v>
      </c>
      <c r="AP1005" s="387">
        <v>7</v>
      </c>
      <c r="AQ1005" s="553">
        <v>3481</v>
      </c>
      <c r="AR1005" s="372">
        <v>882</v>
      </c>
    </row>
    <row r="1006" spans="35:44">
      <c r="AI1006" s="628" t="str">
        <f t="shared" si="16"/>
        <v>43162Ε3 9η (Ζ)310Sκ16</v>
      </c>
      <c r="AJ1006" s="391">
        <v>43162</v>
      </c>
      <c r="AK1006" s="384" t="s">
        <v>1271</v>
      </c>
      <c r="AL1006" s="385">
        <v>310</v>
      </c>
      <c r="AM1006" s="386" t="s">
        <v>355</v>
      </c>
      <c r="AN1006" s="387" t="s">
        <v>892</v>
      </c>
      <c r="AO1006" s="387" t="s">
        <v>1208</v>
      </c>
      <c r="AP1006" s="387">
        <v>11</v>
      </c>
      <c r="AQ1006" s="553">
        <v>3482</v>
      </c>
      <c r="AR1006" s="372">
        <v>882</v>
      </c>
    </row>
    <row r="1007" spans="35:44">
      <c r="AI1007" s="628" t="str">
        <f t="shared" si="16"/>
        <v>43162Ε3 9η (Ζ)307Sα14</v>
      </c>
      <c r="AJ1007" s="391">
        <v>43162</v>
      </c>
      <c r="AK1007" s="384" t="s">
        <v>1271</v>
      </c>
      <c r="AL1007" s="385">
        <v>307</v>
      </c>
      <c r="AM1007" s="386" t="s">
        <v>336</v>
      </c>
      <c r="AN1007" s="387" t="s">
        <v>892</v>
      </c>
      <c r="AO1007" s="387" t="s">
        <v>1203</v>
      </c>
      <c r="AP1007" s="387">
        <v>6</v>
      </c>
      <c r="AQ1007" s="553">
        <v>3483</v>
      </c>
      <c r="AR1007" s="372">
        <v>883</v>
      </c>
    </row>
    <row r="1008" spans="35:44">
      <c r="AI1008" s="628" t="str">
        <f t="shared" si="16"/>
        <v>43162Ε3 9η (Ζ)307Sκ14</v>
      </c>
      <c r="AJ1008" s="391">
        <v>43162</v>
      </c>
      <c r="AK1008" s="384" t="s">
        <v>1271</v>
      </c>
      <c r="AL1008" s="385">
        <v>307</v>
      </c>
      <c r="AM1008" s="386" t="s">
        <v>336</v>
      </c>
      <c r="AN1008" s="387" t="s">
        <v>892</v>
      </c>
      <c r="AO1008" s="387" t="s">
        <v>1207</v>
      </c>
      <c r="AP1008" s="387">
        <v>10</v>
      </c>
      <c r="AQ1008" s="553">
        <v>3484</v>
      </c>
      <c r="AR1008" s="372">
        <v>883</v>
      </c>
    </row>
    <row r="1009" spans="35:44">
      <c r="AI1009" s="628" t="str">
        <f t="shared" si="16"/>
        <v>43162Ε3 9η (Γ)185Sα14</v>
      </c>
      <c r="AJ1009" s="391">
        <v>43162</v>
      </c>
      <c r="AK1009" s="384" t="s">
        <v>1272</v>
      </c>
      <c r="AL1009" s="385">
        <v>185</v>
      </c>
      <c r="AM1009" s="386" t="s">
        <v>283</v>
      </c>
      <c r="AN1009" s="387" t="s">
        <v>892</v>
      </c>
      <c r="AO1009" s="387" t="s">
        <v>1203</v>
      </c>
      <c r="AP1009" s="387">
        <v>6</v>
      </c>
      <c r="AQ1009" s="553">
        <v>3485</v>
      </c>
      <c r="AR1009" s="372">
        <v>884</v>
      </c>
    </row>
    <row r="1010" spans="35:44">
      <c r="AI1010" s="628" t="str">
        <f t="shared" si="16"/>
        <v>43162Ε3 9η (Γ)185Sκ14</v>
      </c>
      <c r="AJ1010" s="391">
        <v>43162</v>
      </c>
      <c r="AK1010" s="384" t="s">
        <v>1272</v>
      </c>
      <c r="AL1010" s="385">
        <v>185</v>
      </c>
      <c r="AM1010" s="386" t="s">
        <v>283</v>
      </c>
      <c r="AN1010" s="387" t="s">
        <v>892</v>
      </c>
      <c r="AO1010" s="387" t="s">
        <v>1207</v>
      </c>
      <c r="AP1010" s="387">
        <v>10</v>
      </c>
      <c r="AQ1010" s="553">
        <v>3486</v>
      </c>
      <c r="AR1010" s="372">
        <v>884</v>
      </c>
    </row>
    <row r="1011" spans="35:44">
      <c r="AI1011" s="628" t="str">
        <f t="shared" si="16"/>
        <v>43155Ε3 8η (ΣΤ)286Sα14</v>
      </c>
      <c r="AJ1011" s="391">
        <v>43155</v>
      </c>
      <c r="AK1011" s="384" t="s">
        <v>1273</v>
      </c>
      <c r="AL1011" s="385">
        <v>286</v>
      </c>
      <c r="AM1011" s="386" t="s">
        <v>311</v>
      </c>
      <c r="AN1011" s="387" t="s">
        <v>892</v>
      </c>
      <c r="AO1011" s="387" t="s">
        <v>1203</v>
      </c>
      <c r="AP1011" s="387">
        <v>6</v>
      </c>
      <c r="AQ1011" s="553">
        <v>3487</v>
      </c>
      <c r="AR1011" s="372">
        <v>885</v>
      </c>
    </row>
    <row r="1012" spans="35:44">
      <c r="AI1012" s="628" t="str">
        <f t="shared" si="16"/>
        <v>43155Ε3 8η (ΣΤ)286Sκ14</v>
      </c>
      <c r="AJ1012" s="391">
        <v>43155</v>
      </c>
      <c r="AK1012" s="384" t="s">
        <v>1273</v>
      </c>
      <c r="AL1012" s="385">
        <v>286</v>
      </c>
      <c r="AM1012" s="386" t="s">
        <v>311</v>
      </c>
      <c r="AN1012" s="387" t="s">
        <v>892</v>
      </c>
      <c r="AO1012" s="387" t="s">
        <v>1207</v>
      </c>
      <c r="AP1012" s="387">
        <v>10</v>
      </c>
      <c r="AQ1012" s="553">
        <v>3488</v>
      </c>
      <c r="AR1012" s="372">
        <v>885</v>
      </c>
    </row>
    <row r="1013" spans="35:44">
      <c r="AI1013" s="628" t="str">
        <f t="shared" si="16"/>
        <v>43136ITF (SMASH EGY 2)14Sα18</v>
      </c>
      <c r="AJ1013" s="391">
        <v>43136</v>
      </c>
      <c r="AK1013" s="384" t="s">
        <v>1523</v>
      </c>
      <c r="AL1013" s="385">
        <v>14</v>
      </c>
      <c r="AM1013" s="386" t="s">
        <v>1278</v>
      </c>
      <c r="AN1013" s="387" t="s">
        <v>892</v>
      </c>
      <c r="AO1013" s="387" t="s">
        <v>1205</v>
      </c>
      <c r="AP1013" s="387">
        <v>8</v>
      </c>
      <c r="AQ1013" s="553">
        <v>3489</v>
      </c>
      <c r="AR1013" s="372">
        <v>886</v>
      </c>
    </row>
    <row r="1014" spans="35:44">
      <c r="AI1014" s="628" t="str">
        <f t="shared" si="16"/>
        <v>43136ITF (SMASH EGY 2)14Dα18</v>
      </c>
      <c r="AJ1014" s="391">
        <v>43136</v>
      </c>
      <c r="AK1014" s="384" t="s">
        <v>1523</v>
      </c>
      <c r="AL1014" s="385">
        <v>14</v>
      </c>
      <c r="AM1014" s="386" t="s">
        <v>1278</v>
      </c>
      <c r="AN1014" s="387" t="s">
        <v>893</v>
      </c>
      <c r="AO1014" s="387" t="s">
        <v>1205</v>
      </c>
      <c r="AP1014" s="387">
        <v>16</v>
      </c>
      <c r="AQ1014" s="553">
        <v>3490</v>
      </c>
      <c r="AR1014" s="372">
        <v>886</v>
      </c>
    </row>
    <row r="1015" spans="35:44">
      <c r="AI1015" s="628" t="str">
        <f t="shared" si="16"/>
        <v>43162Ε3 9η (Α)121Sα14</v>
      </c>
      <c r="AJ1015" s="391">
        <v>43162</v>
      </c>
      <c r="AK1015" s="384" t="s">
        <v>1524</v>
      </c>
      <c r="AL1015" s="385">
        <v>121</v>
      </c>
      <c r="AM1015" s="386" t="s">
        <v>377</v>
      </c>
      <c r="AN1015" s="387" t="s">
        <v>892</v>
      </c>
      <c r="AO1015" s="387" t="s">
        <v>1203</v>
      </c>
      <c r="AP1015" s="387">
        <v>6</v>
      </c>
      <c r="AQ1015" s="553">
        <v>3491</v>
      </c>
      <c r="AR1015" s="372">
        <v>887</v>
      </c>
    </row>
    <row r="1016" spans="35:44">
      <c r="AI1016" s="628" t="str">
        <f t="shared" si="16"/>
        <v>43162Ε3 9η (Α)121Sκ14</v>
      </c>
      <c r="AJ1016" s="391">
        <v>43162</v>
      </c>
      <c r="AK1016" s="384" t="s">
        <v>1524</v>
      </c>
      <c r="AL1016" s="385">
        <v>121</v>
      </c>
      <c r="AM1016" s="386" t="s">
        <v>377</v>
      </c>
      <c r="AN1016" s="387" t="s">
        <v>892</v>
      </c>
      <c r="AO1016" s="387" t="s">
        <v>1207</v>
      </c>
      <c r="AP1016" s="387">
        <v>10</v>
      </c>
      <c r="AQ1016" s="553">
        <v>3492</v>
      </c>
      <c r="AR1016" s="372">
        <v>887</v>
      </c>
    </row>
    <row r="1017" spans="35:44">
      <c r="AI1017" s="628" t="str">
        <f t="shared" si="16"/>
        <v>43161Ε3 9η (Η)363Sα14</v>
      </c>
      <c r="AJ1017" s="391">
        <v>43161</v>
      </c>
      <c r="AK1017" s="384" t="s">
        <v>1525</v>
      </c>
      <c r="AL1017" s="385">
        <v>363</v>
      </c>
      <c r="AM1017" s="386" t="s">
        <v>376</v>
      </c>
      <c r="AN1017" s="387" t="s">
        <v>892</v>
      </c>
      <c r="AO1017" s="387" t="s">
        <v>1203</v>
      </c>
      <c r="AP1017" s="387">
        <v>6</v>
      </c>
      <c r="AQ1017" s="553">
        <v>3493</v>
      </c>
      <c r="AR1017" s="372">
        <v>888</v>
      </c>
    </row>
    <row r="1018" spans="35:44">
      <c r="AI1018" s="628" t="str">
        <f t="shared" si="16"/>
        <v>43161Ε3 9η (Η)363Sκ14</v>
      </c>
      <c r="AJ1018" s="391">
        <v>43161</v>
      </c>
      <c r="AK1018" s="384" t="s">
        <v>1525</v>
      </c>
      <c r="AL1018" s="385">
        <v>363</v>
      </c>
      <c r="AM1018" s="386" t="s">
        <v>376</v>
      </c>
      <c r="AN1018" s="387" t="s">
        <v>892</v>
      </c>
      <c r="AO1018" s="387" t="s">
        <v>1207</v>
      </c>
      <c r="AP1018" s="387">
        <v>10</v>
      </c>
      <c r="AQ1018" s="553">
        <v>3494</v>
      </c>
      <c r="AR1018" s="372">
        <v>888</v>
      </c>
    </row>
    <row r="1019" spans="35:44">
      <c r="AI1019" s="628" t="str">
        <f t="shared" si="16"/>
        <v>43162Ε3 9η (Β)130Sα12</v>
      </c>
      <c r="AJ1019" s="391">
        <v>43162</v>
      </c>
      <c r="AK1019" s="384" t="s">
        <v>1526</v>
      </c>
      <c r="AL1019" s="385">
        <v>130</v>
      </c>
      <c r="AM1019" s="386" t="s">
        <v>194</v>
      </c>
      <c r="AN1019" s="387" t="s">
        <v>892</v>
      </c>
      <c r="AO1019" s="387" t="s">
        <v>1202</v>
      </c>
      <c r="AP1019" s="387">
        <v>5</v>
      </c>
      <c r="AQ1019" s="553">
        <v>3495</v>
      </c>
      <c r="AR1019" s="372">
        <v>889</v>
      </c>
    </row>
    <row r="1020" spans="35:44">
      <c r="AI1020" s="628" t="str">
        <f t="shared" si="16"/>
        <v>43162Ε3 9η (Β)130Sκ12</v>
      </c>
      <c r="AJ1020" s="391">
        <v>43162</v>
      </c>
      <c r="AK1020" s="384" t="s">
        <v>1526</v>
      </c>
      <c r="AL1020" s="385">
        <v>130</v>
      </c>
      <c r="AM1020" s="386" t="s">
        <v>194</v>
      </c>
      <c r="AN1020" s="387" t="s">
        <v>892</v>
      </c>
      <c r="AO1020" s="387" t="s">
        <v>1206</v>
      </c>
      <c r="AP1020" s="387">
        <v>9</v>
      </c>
      <c r="AQ1020" s="553">
        <v>3496</v>
      </c>
      <c r="AR1020" s="372">
        <v>889</v>
      </c>
    </row>
    <row r="1021" spans="35:44">
      <c r="AI1021" s="628" t="str">
        <f t="shared" si="16"/>
        <v>43162Ε3 9η (Β)130Sα16</v>
      </c>
      <c r="AJ1021" s="391">
        <v>43162</v>
      </c>
      <c r="AK1021" s="384" t="s">
        <v>1526</v>
      </c>
      <c r="AL1021" s="385">
        <v>130</v>
      </c>
      <c r="AM1021" s="386" t="s">
        <v>194</v>
      </c>
      <c r="AN1021" s="387" t="s">
        <v>892</v>
      </c>
      <c r="AO1021" s="387" t="s">
        <v>1204</v>
      </c>
      <c r="AP1021" s="387">
        <v>7</v>
      </c>
      <c r="AQ1021" s="553">
        <v>3497</v>
      </c>
      <c r="AR1021" s="372">
        <v>889</v>
      </c>
    </row>
    <row r="1022" spans="35:44">
      <c r="AI1022" s="628" t="str">
        <f t="shared" si="16"/>
        <v>43162Ε3 9η (Β)130Sκ16</v>
      </c>
      <c r="AJ1022" s="391">
        <v>43162</v>
      </c>
      <c r="AK1022" s="384" t="s">
        <v>1526</v>
      </c>
      <c r="AL1022" s="385">
        <v>130</v>
      </c>
      <c r="AM1022" s="386" t="s">
        <v>194</v>
      </c>
      <c r="AN1022" s="387" t="s">
        <v>892</v>
      </c>
      <c r="AO1022" s="387" t="s">
        <v>1208</v>
      </c>
      <c r="AP1022" s="387">
        <v>11</v>
      </c>
      <c r="AQ1022" s="553">
        <v>3498</v>
      </c>
      <c r="AR1022" s="372">
        <v>889</v>
      </c>
    </row>
    <row r="1023" spans="35:44">
      <c r="AI1023" s="628" t="str">
        <f t="shared" si="16"/>
        <v>43162Ε3 9η (ΣΤ)270Sα16</v>
      </c>
      <c r="AJ1023" s="391">
        <v>43162</v>
      </c>
      <c r="AK1023" s="384" t="s">
        <v>1527</v>
      </c>
      <c r="AL1023" s="385">
        <v>270</v>
      </c>
      <c r="AM1023" s="386" t="s">
        <v>204</v>
      </c>
      <c r="AN1023" s="387" t="s">
        <v>892</v>
      </c>
      <c r="AO1023" s="387" t="s">
        <v>1204</v>
      </c>
      <c r="AP1023" s="387">
        <v>7</v>
      </c>
      <c r="AQ1023" s="553">
        <v>3500</v>
      </c>
      <c r="AR1023" s="372">
        <v>891</v>
      </c>
    </row>
    <row r="1024" spans="35:44">
      <c r="AI1024" s="628" t="str">
        <f t="shared" si="16"/>
        <v>43162Ε3 9η (ΣΤ)270Sκ16</v>
      </c>
      <c r="AJ1024" s="391">
        <v>43162</v>
      </c>
      <c r="AK1024" s="384" t="s">
        <v>1527</v>
      </c>
      <c r="AL1024" s="385">
        <v>270</v>
      </c>
      <c r="AM1024" s="386" t="s">
        <v>204</v>
      </c>
      <c r="AN1024" s="387" t="s">
        <v>892</v>
      </c>
      <c r="AO1024" s="387" t="s">
        <v>1208</v>
      </c>
      <c r="AP1024" s="387">
        <v>11</v>
      </c>
      <c r="AQ1024" s="553">
        <v>3501</v>
      </c>
      <c r="AR1024" s="372">
        <v>891</v>
      </c>
    </row>
    <row r="1025" spans="35:44">
      <c r="AI1025" s="628" t="str">
        <f t="shared" si="16"/>
        <v>43162Ε3 9η (ΣΤ)294Sα12</v>
      </c>
      <c r="AJ1025" s="391">
        <v>43162</v>
      </c>
      <c r="AK1025" s="384" t="s">
        <v>1527</v>
      </c>
      <c r="AL1025" s="385">
        <v>294</v>
      </c>
      <c r="AM1025" s="386" t="s">
        <v>379</v>
      </c>
      <c r="AN1025" s="387" t="s">
        <v>892</v>
      </c>
      <c r="AO1025" s="387" t="s">
        <v>1202</v>
      </c>
      <c r="AP1025" s="387">
        <v>5</v>
      </c>
      <c r="AQ1025" s="553">
        <v>3502</v>
      </c>
      <c r="AR1025" s="372">
        <v>892</v>
      </c>
    </row>
    <row r="1026" spans="35:44">
      <c r="AI1026" s="628" t="str">
        <f t="shared" si="16"/>
        <v>43162Ε3 9η (ΣΤ)294Sκ12</v>
      </c>
      <c r="AJ1026" s="391">
        <v>43162</v>
      </c>
      <c r="AK1026" s="384" t="s">
        <v>1527</v>
      </c>
      <c r="AL1026" s="385">
        <v>294</v>
      </c>
      <c r="AM1026" s="386" t="s">
        <v>379</v>
      </c>
      <c r="AN1026" s="387" t="s">
        <v>892</v>
      </c>
      <c r="AO1026" s="387" t="s">
        <v>1206</v>
      </c>
      <c r="AP1026" s="387">
        <v>9</v>
      </c>
      <c r="AQ1026" s="553">
        <v>3503</v>
      </c>
      <c r="AR1026" s="372">
        <v>892</v>
      </c>
    </row>
    <row r="1027" spans="35:44">
      <c r="AI1027" s="628" t="str">
        <f t="shared" ref="AI1027:AI1090" si="17">AJ1027&amp;AK1027&amp;AL1027&amp;AN1027&amp;AO1027</f>
        <v>43168Ε2 10η (Α)112Sα12</v>
      </c>
      <c r="AJ1027" s="391">
        <v>43168</v>
      </c>
      <c r="AK1027" s="384" t="s">
        <v>1528</v>
      </c>
      <c r="AL1027" s="385">
        <v>112</v>
      </c>
      <c r="AM1027" s="386" t="s">
        <v>278</v>
      </c>
      <c r="AN1027" s="387" t="s">
        <v>892</v>
      </c>
      <c r="AO1027" s="387" t="s">
        <v>1202</v>
      </c>
      <c r="AP1027" s="387">
        <v>5</v>
      </c>
      <c r="AQ1027" s="553">
        <v>3504</v>
      </c>
      <c r="AR1027" s="372">
        <v>893</v>
      </c>
    </row>
    <row r="1028" spans="35:44">
      <c r="AI1028" s="628" t="str">
        <f t="shared" si="17"/>
        <v>43168Ε2 10η (Α)112Sκ12</v>
      </c>
      <c r="AJ1028" s="391">
        <v>43168</v>
      </c>
      <c r="AK1028" s="384" t="s">
        <v>1528</v>
      </c>
      <c r="AL1028" s="385">
        <v>112</v>
      </c>
      <c r="AM1028" s="386" t="s">
        <v>278</v>
      </c>
      <c r="AN1028" s="387" t="s">
        <v>892</v>
      </c>
      <c r="AO1028" s="387" t="s">
        <v>1206</v>
      </c>
      <c r="AP1028" s="387">
        <v>9</v>
      </c>
      <c r="AQ1028" s="553">
        <v>3505</v>
      </c>
      <c r="AR1028" s="372">
        <v>893</v>
      </c>
    </row>
    <row r="1029" spans="35:44">
      <c r="AI1029" s="628" t="str">
        <f t="shared" si="17"/>
        <v>43168Ε2 10η (Α)121Sα14</v>
      </c>
      <c r="AJ1029" s="391">
        <v>43168</v>
      </c>
      <c r="AK1029" s="384" t="s">
        <v>1528</v>
      </c>
      <c r="AL1029" s="385">
        <v>121</v>
      </c>
      <c r="AM1029" s="386" t="s">
        <v>377</v>
      </c>
      <c r="AN1029" s="387" t="s">
        <v>892</v>
      </c>
      <c r="AO1029" s="387" t="s">
        <v>1203</v>
      </c>
      <c r="AP1029" s="387">
        <v>6</v>
      </c>
      <c r="AQ1029" s="553">
        <v>3506</v>
      </c>
      <c r="AR1029" s="372">
        <v>893</v>
      </c>
    </row>
    <row r="1030" spans="35:44">
      <c r="AI1030" s="628" t="str">
        <f t="shared" si="17"/>
        <v>43168Ε2 10η (Α)121Sκ14</v>
      </c>
      <c r="AJ1030" s="391">
        <v>43168</v>
      </c>
      <c r="AK1030" s="384" t="s">
        <v>1528</v>
      </c>
      <c r="AL1030" s="385">
        <v>121</v>
      </c>
      <c r="AM1030" s="386" t="s">
        <v>377</v>
      </c>
      <c r="AN1030" s="387" t="s">
        <v>892</v>
      </c>
      <c r="AO1030" s="387" t="s">
        <v>1207</v>
      </c>
      <c r="AP1030" s="387">
        <v>10</v>
      </c>
      <c r="AQ1030" s="553">
        <v>3507</v>
      </c>
      <c r="AR1030" s="372">
        <v>893</v>
      </c>
    </row>
    <row r="1031" spans="35:44">
      <c r="AI1031" s="628" t="str">
        <f t="shared" si="17"/>
        <v>43168Ε2 10η (Α)107Sα16</v>
      </c>
      <c r="AJ1031" s="391">
        <v>43168</v>
      </c>
      <c r="AK1031" s="384" t="s">
        <v>1528</v>
      </c>
      <c r="AL1031" s="385">
        <v>107</v>
      </c>
      <c r="AM1031" s="386" t="s">
        <v>196</v>
      </c>
      <c r="AN1031" s="387" t="s">
        <v>892</v>
      </c>
      <c r="AO1031" s="387" t="s">
        <v>1204</v>
      </c>
      <c r="AP1031" s="387">
        <v>7</v>
      </c>
      <c r="AQ1031" s="553">
        <v>3508</v>
      </c>
      <c r="AR1031" s="372">
        <v>893</v>
      </c>
    </row>
    <row r="1032" spans="35:44">
      <c r="AI1032" s="628" t="str">
        <f t="shared" si="17"/>
        <v>43168Ε2 10η (Α)107Sκ16</v>
      </c>
      <c r="AJ1032" s="391">
        <v>43168</v>
      </c>
      <c r="AK1032" s="384" t="s">
        <v>1528</v>
      </c>
      <c r="AL1032" s="385">
        <v>107</v>
      </c>
      <c r="AM1032" s="386" t="s">
        <v>196</v>
      </c>
      <c r="AN1032" s="387" t="s">
        <v>892</v>
      </c>
      <c r="AO1032" s="387" t="s">
        <v>1208</v>
      </c>
      <c r="AP1032" s="387">
        <v>11</v>
      </c>
      <c r="AQ1032" s="553">
        <v>3509</v>
      </c>
      <c r="AR1032" s="372">
        <v>893</v>
      </c>
    </row>
    <row r="1033" spans="35:44">
      <c r="AI1033" s="628" t="str">
        <f t="shared" si="17"/>
        <v>43168Ε2 10η (Δ)219Sα12</v>
      </c>
      <c r="AJ1033" s="391">
        <v>43168</v>
      </c>
      <c r="AK1033" s="384" t="s">
        <v>1529</v>
      </c>
      <c r="AL1033" s="385">
        <v>219</v>
      </c>
      <c r="AM1033" s="386" t="s">
        <v>299</v>
      </c>
      <c r="AN1033" s="387" t="s">
        <v>892</v>
      </c>
      <c r="AO1033" s="387" t="s">
        <v>1202</v>
      </c>
      <c r="AP1033" s="387">
        <v>5</v>
      </c>
      <c r="AQ1033" s="553">
        <v>3510</v>
      </c>
      <c r="AR1033" s="372">
        <v>894</v>
      </c>
    </row>
    <row r="1034" spans="35:44">
      <c r="AI1034" s="628" t="str">
        <f t="shared" si="17"/>
        <v>43168Ε2 10η (Δ)219Sκ12</v>
      </c>
      <c r="AJ1034" s="391">
        <v>43168</v>
      </c>
      <c r="AK1034" s="384" t="s">
        <v>1529</v>
      </c>
      <c r="AL1034" s="385">
        <v>219</v>
      </c>
      <c r="AM1034" s="386" t="s">
        <v>299</v>
      </c>
      <c r="AN1034" s="387" t="s">
        <v>892</v>
      </c>
      <c r="AO1034" s="387" t="s">
        <v>1206</v>
      </c>
      <c r="AP1034" s="387">
        <v>9</v>
      </c>
      <c r="AQ1034" s="553">
        <v>3511</v>
      </c>
      <c r="AR1034" s="372">
        <v>894</v>
      </c>
    </row>
    <row r="1035" spans="35:44">
      <c r="AI1035" s="628" t="str">
        <f t="shared" si="17"/>
        <v>43168Ε2 10η (Δ)204Sα14</v>
      </c>
      <c r="AJ1035" s="391">
        <v>43168</v>
      </c>
      <c r="AK1035" s="384" t="s">
        <v>1529</v>
      </c>
      <c r="AL1035" s="385">
        <v>204</v>
      </c>
      <c r="AM1035" s="386" t="s">
        <v>133</v>
      </c>
      <c r="AN1035" s="387" t="s">
        <v>892</v>
      </c>
      <c r="AO1035" s="387" t="s">
        <v>1203</v>
      </c>
      <c r="AP1035" s="387">
        <v>6</v>
      </c>
      <c r="AQ1035" s="553">
        <v>3512</v>
      </c>
      <c r="AR1035" s="372">
        <v>894</v>
      </c>
    </row>
    <row r="1036" spans="35:44">
      <c r="AI1036" s="628" t="str">
        <f t="shared" si="17"/>
        <v>43168Ε2 10η (Δ)204Sκ14</v>
      </c>
      <c r="AJ1036" s="391">
        <v>43168</v>
      </c>
      <c r="AK1036" s="384" t="s">
        <v>1529</v>
      </c>
      <c r="AL1036" s="385">
        <v>204</v>
      </c>
      <c r="AM1036" s="386" t="s">
        <v>133</v>
      </c>
      <c r="AN1036" s="387" t="s">
        <v>892</v>
      </c>
      <c r="AO1036" s="387" t="s">
        <v>1207</v>
      </c>
      <c r="AP1036" s="387">
        <v>10</v>
      </c>
      <c r="AQ1036" s="553">
        <v>3513</v>
      </c>
      <c r="AR1036" s="372">
        <v>894</v>
      </c>
    </row>
    <row r="1037" spans="35:44">
      <c r="AI1037" s="628" t="str">
        <f t="shared" si="17"/>
        <v>43168Ε2 10η (Δ)204Sα16</v>
      </c>
      <c r="AJ1037" s="391">
        <v>43168</v>
      </c>
      <c r="AK1037" s="384" t="s">
        <v>1529</v>
      </c>
      <c r="AL1037" s="385">
        <v>204</v>
      </c>
      <c r="AM1037" s="386" t="s">
        <v>133</v>
      </c>
      <c r="AN1037" s="387" t="s">
        <v>892</v>
      </c>
      <c r="AO1037" s="387" t="s">
        <v>1204</v>
      </c>
      <c r="AP1037" s="387">
        <v>7</v>
      </c>
      <c r="AQ1037" s="553">
        <v>3514</v>
      </c>
      <c r="AR1037" s="372">
        <v>894</v>
      </c>
    </row>
    <row r="1038" spans="35:44">
      <c r="AI1038" s="628" t="str">
        <f t="shared" si="17"/>
        <v>43168Ε2 10η (Δ)204Sκ16</v>
      </c>
      <c r="AJ1038" s="391">
        <v>43168</v>
      </c>
      <c r="AK1038" s="384" t="s">
        <v>1529</v>
      </c>
      <c r="AL1038" s="385">
        <v>204</v>
      </c>
      <c r="AM1038" s="386" t="s">
        <v>133</v>
      </c>
      <c r="AN1038" s="387" t="s">
        <v>892</v>
      </c>
      <c r="AO1038" s="387" t="s">
        <v>1208</v>
      </c>
      <c r="AP1038" s="387">
        <v>11</v>
      </c>
      <c r="AQ1038" s="553">
        <v>3515</v>
      </c>
      <c r="AR1038" s="372">
        <v>894</v>
      </c>
    </row>
    <row r="1039" spans="35:44">
      <c r="AI1039" s="628" t="str">
        <f t="shared" si="17"/>
        <v>43168Ε2 10η (Η)333Sα12</v>
      </c>
      <c r="AJ1039" s="391">
        <v>43168</v>
      </c>
      <c r="AK1039" s="384" t="s">
        <v>1530</v>
      </c>
      <c r="AL1039" s="385">
        <v>333</v>
      </c>
      <c r="AM1039" s="386" t="s">
        <v>186</v>
      </c>
      <c r="AN1039" s="387" t="s">
        <v>892</v>
      </c>
      <c r="AO1039" s="387" t="s">
        <v>1202</v>
      </c>
      <c r="AP1039" s="387">
        <v>5</v>
      </c>
      <c r="AQ1039" s="553">
        <v>3516</v>
      </c>
      <c r="AR1039" s="372">
        <v>895</v>
      </c>
    </row>
    <row r="1040" spans="35:44">
      <c r="AI1040" s="628" t="str">
        <f t="shared" si="17"/>
        <v>43168Ε2 10η (Η)333Sκ12</v>
      </c>
      <c r="AJ1040" s="391">
        <v>43168</v>
      </c>
      <c r="AK1040" s="384" t="s">
        <v>1530</v>
      </c>
      <c r="AL1040" s="385">
        <v>333</v>
      </c>
      <c r="AM1040" s="386" t="s">
        <v>186</v>
      </c>
      <c r="AN1040" s="387" t="s">
        <v>892</v>
      </c>
      <c r="AO1040" s="387" t="s">
        <v>1206</v>
      </c>
      <c r="AP1040" s="387">
        <v>9</v>
      </c>
      <c r="AQ1040" s="553">
        <v>3517</v>
      </c>
      <c r="AR1040" s="372">
        <v>895</v>
      </c>
    </row>
    <row r="1041" spans="35:44">
      <c r="AI1041" s="628" t="str">
        <f t="shared" si="17"/>
        <v>43168Ε2 10η (Η)333Sα14</v>
      </c>
      <c r="AJ1041" s="391">
        <v>43168</v>
      </c>
      <c r="AK1041" s="384" t="s">
        <v>1530</v>
      </c>
      <c r="AL1041" s="385">
        <v>333</v>
      </c>
      <c r="AM1041" s="386" t="s">
        <v>186</v>
      </c>
      <c r="AN1041" s="387" t="s">
        <v>892</v>
      </c>
      <c r="AO1041" s="387" t="s">
        <v>1203</v>
      </c>
      <c r="AP1041" s="387">
        <v>6</v>
      </c>
      <c r="AQ1041" s="553">
        <v>3518</v>
      </c>
      <c r="AR1041" s="372">
        <v>895</v>
      </c>
    </row>
    <row r="1042" spans="35:44">
      <c r="AI1042" s="628" t="str">
        <f t="shared" si="17"/>
        <v>43168Ε2 10η (Η)333Sκ14</v>
      </c>
      <c r="AJ1042" s="391">
        <v>43168</v>
      </c>
      <c r="AK1042" s="384" t="s">
        <v>1530</v>
      </c>
      <c r="AL1042" s="385">
        <v>333</v>
      </c>
      <c r="AM1042" s="386" t="s">
        <v>186</v>
      </c>
      <c r="AN1042" s="387" t="s">
        <v>892</v>
      </c>
      <c r="AO1042" s="387" t="s">
        <v>1207</v>
      </c>
      <c r="AP1042" s="387">
        <v>10</v>
      </c>
      <c r="AQ1042" s="553">
        <v>3519</v>
      </c>
      <c r="AR1042" s="372">
        <v>895</v>
      </c>
    </row>
    <row r="1043" spans="35:44">
      <c r="AI1043" s="628" t="str">
        <f t="shared" si="17"/>
        <v>43168Ε2 10η (Η)333Sα16</v>
      </c>
      <c r="AJ1043" s="391">
        <v>43168</v>
      </c>
      <c r="AK1043" s="384" t="s">
        <v>1530</v>
      </c>
      <c r="AL1043" s="385">
        <v>333</v>
      </c>
      <c r="AM1043" s="386" t="s">
        <v>186</v>
      </c>
      <c r="AN1043" s="387" t="s">
        <v>892</v>
      </c>
      <c r="AO1043" s="387" t="s">
        <v>1204</v>
      </c>
      <c r="AP1043" s="387">
        <v>7</v>
      </c>
      <c r="AQ1043" s="553">
        <v>3520</v>
      </c>
      <c r="AR1043" s="372">
        <v>895</v>
      </c>
    </row>
    <row r="1044" spans="35:44">
      <c r="AI1044" s="628" t="str">
        <f t="shared" si="17"/>
        <v>43168Ε2 10η (Η)333Sκ16</v>
      </c>
      <c r="AJ1044" s="391">
        <v>43168</v>
      </c>
      <c r="AK1044" s="384" t="s">
        <v>1530</v>
      </c>
      <c r="AL1044" s="385">
        <v>333</v>
      </c>
      <c r="AM1044" s="386" t="s">
        <v>186</v>
      </c>
      <c r="AN1044" s="387" t="s">
        <v>892</v>
      </c>
      <c r="AO1044" s="387" t="s">
        <v>1208</v>
      </c>
      <c r="AP1044" s="387">
        <v>11</v>
      </c>
      <c r="AQ1044" s="553">
        <v>3521</v>
      </c>
      <c r="AR1044" s="372">
        <v>895</v>
      </c>
    </row>
    <row r="1045" spans="35:44">
      <c r="AI1045" s="628" t="str">
        <f t="shared" si="17"/>
        <v>43176Ε3 11η (Γ)195Sα12</v>
      </c>
      <c r="AJ1045" s="391">
        <v>43176</v>
      </c>
      <c r="AK1045" s="384" t="s">
        <v>1319</v>
      </c>
      <c r="AL1045" s="385">
        <v>195</v>
      </c>
      <c r="AM1045" s="386" t="s">
        <v>335</v>
      </c>
      <c r="AN1045" s="387" t="s">
        <v>892</v>
      </c>
      <c r="AO1045" s="387" t="s">
        <v>1202</v>
      </c>
      <c r="AP1045" s="387">
        <v>5</v>
      </c>
      <c r="AQ1045" s="553">
        <v>3522</v>
      </c>
      <c r="AR1045" s="372">
        <v>896</v>
      </c>
    </row>
    <row r="1046" spans="35:44">
      <c r="AI1046" s="628" t="str">
        <f t="shared" si="17"/>
        <v>43176Ε3 11η (Γ)195Sκ12</v>
      </c>
      <c r="AJ1046" s="391">
        <v>43176</v>
      </c>
      <c r="AK1046" s="384" t="s">
        <v>1319</v>
      </c>
      <c r="AL1046" s="385">
        <v>195</v>
      </c>
      <c r="AM1046" s="386" t="s">
        <v>335</v>
      </c>
      <c r="AN1046" s="387" t="s">
        <v>892</v>
      </c>
      <c r="AO1046" s="387" t="s">
        <v>1206</v>
      </c>
      <c r="AP1046" s="387">
        <v>9</v>
      </c>
      <c r="AQ1046" s="553">
        <v>3523</v>
      </c>
      <c r="AR1046" s="372">
        <v>896</v>
      </c>
    </row>
    <row r="1047" spans="35:44">
      <c r="AI1047" s="628" t="str">
        <f t="shared" si="17"/>
        <v>43176Ε3 11η (Γ)195Sα16</v>
      </c>
      <c r="AJ1047" s="391">
        <v>43176</v>
      </c>
      <c r="AK1047" s="384" t="s">
        <v>1319</v>
      </c>
      <c r="AL1047" s="385">
        <v>195</v>
      </c>
      <c r="AM1047" s="386" t="s">
        <v>335</v>
      </c>
      <c r="AN1047" s="387" t="s">
        <v>892</v>
      </c>
      <c r="AO1047" s="387" t="s">
        <v>1204</v>
      </c>
      <c r="AP1047" s="387">
        <v>7</v>
      </c>
      <c r="AQ1047" s="553">
        <v>3524</v>
      </c>
      <c r="AR1047" s="372">
        <v>896</v>
      </c>
    </row>
    <row r="1048" spans="35:44">
      <c r="AI1048" s="628" t="str">
        <f t="shared" si="17"/>
        <v>43176Ε3 11η (Γ)195Sκ16</v>
      </c>
      <c r="AJ1048" s="391">
        <v>43176</v>
      </c>
      <c r="AK1048" s="384" t="s">
        <v>1319</v>
      </c>
      <c r="AL1048" s="385">
        <v>195</v>
      </c>
      <c r="AM1048" s="386" t="s">
        <v>335</v>
      </c>
      <c r="AN1048" s="387" t="s">
        <v>892</v>
      </c>
      <c r="AO1048" s="387" t="s">
        <v>1208</v>
      </c>
      <c r="AP1048" s="387">
        <v>11</v>
      </c>
      <c r="AQ1048" s="553">
        <v>3525</v>
      </c>
      <c r="AR1048" s="372">
        <v>896</v>
      </c>
    </row>
    <row r="1049" spans="35:44">
      <c r="AI1049" s="628" t="str">
        <f t="shared" si="17"/>
        <v>43161Ε3 9η (Η)363Sα10</v>
      </c>
      <c r="AJ1049" s="391">
        <v>43161</v>
      </c>
      <c r="AK1049" s="384" t="s">
        <v>1525</v>
      </c>
      <c r="AL1049" s="385">
        <v>363</v>
      </c>
      <c r="AM1049" s="386" t="s">
        <v>376</v>
      </c>
      <c r="AN1049" s="387" t="s">
        <v>892</v>
      </c>
      <c r="AO1049" s="387" t="s">
        <v>1477</v>
      </c>
      <c r="AP1049" s="387">
        <v>3</v>
      </c>
      <c r="AQ1049" s="553">
        <v>3526</v>
      </c>
      <c r="AR1049" s="372">
        <v>888</v>
      </c>
    </row>
    <row r="1050" spans="35:44">
      <c r="AI1050" s="628" t="str">
        <f t="shared" si="17"/>
        <v>43161Ε3 9η (Η)363Sκ10</v>
      </c>
      <c r="AJ1050" s="391">
        <v>43161</v>
      </c>
      <c r="AK1050" s="384" t="s">
        <v>1525</v>
      </c>
      <c r="AL1050" s="385">
        <v>363</v>
      </c>
      <c r="AM1050" s="386" t="s">
        <v>376</v>
      </c>
      <c r="AN1050" s="387" t="s">
        <v>892</v>
      </c>
      <c r="AO1050" s="387" t="s">
        <v>1478</v>
      </c>
      <c r="AP1050" s="387">
        <v>4</v>
      </c>
      <c r="AQ1050" s="553">
        <v>3527</v>
      </c>
      <c r="AR1050" s="372">
        <v>888</v>
      </c>
    </row>
    <row r="1051" spans="35:44">
      <c r="AI1051" s="628" t="str">
        <f t="shared" si="17"/>
        <v>43176Ε3 11η (Ε)250Sα12</v>
      </c>
      <c r="AJ1051" s="391">
        <v>43176</v>
      </c>
      <c r="AK1051" s="384" t="s">
        <v>1321</v>
      </c>
      <c r="AL1051" s="385">
        <v>250</v>
      </c>
      <c r="AM1051" s="386" t="s">
        <v>352</v>
      </c>
      <c r="AN1051" s="387" t="s">
        <v>892</v>
      </c>
      <c r="AO1051" s="387" t="s">
        <v>1202</v>
      </c>
      <c r="AP1051" s="387">
        <v>5</v>
      </c>
      <c r="AQ1051" s="553">
        <v>3529</v>
      </c>
      <c r="AR1051" s="372">
        <v>898</v>
      </c>
    </row>
    <row r="1052" spans="35:44">
      <c r="AI1052" s="628" t="str">
        <f t="shared" si="17"/>
        <v>43176Ε3 11η (Ε)250Sκ12</v>
      </c>
      <c r="AJ1052" s="391">
        <v>43176</v>
      </c>
      <c r="AK1052" s="384" t="s">
        <v>1321</v>
      </c>
      <c r="AL1052" s="385">
        <v>250</v>
      </c>
      <c r="AM1052" s="386" t="s">
        <v>352</v>
      </c>
      <c r="AN1052" s="387" t="s">
        <v>892</v>
      </c>
      <c r="AO1052" s="387" t="s">
        <v>1206</v>
      </c>
      <c r="AP1052" s="387">
        <v>9</v>
      </c>
      <c r="AQ1052" s="553">
        <v>3530</v>
      </c>
      <c r="AR1052" s="372">
        <v>898</v>
      </c>
    </row>
    <row r="1053" spans="35:44">
      <c r="AI1053" s="628" t="str">
        <f t="shared" si="17"/>
        <v>43176Ε3 11η (Ε)250Sα14</v>
      </c>
      <c r="AJ1053" s="391">
        <v>43176</v>
      </c>
      <c r="AK1053" s="384" t="s">
        <v>1321</v>
      </c>
      <c r="AL1053" s="385">
        <v>250</v>
      </c>
      <c r="AM1053" s="386" t="s">
        <v>352</v>
      </c>
      <c r="AN1053" s="387" t="s">
        <v>892</v>
      </c>
      <c r="AO1053" s="387" t="s">
        <v>1203</v>
      </c>
      <c r="AP1053" s="387">
        <v>6</v>
      </c>
      <c r="AQ1053" s="553">
        <v>3531</v>
      </c>
      <c r="AR1053" s="372">
        <v>898</v>
      </c>
    </row>
    <row r="1054" spans="35:44">
      <c r="AI1054" s="628" t="str">
        <f t="shared" si="17"/>
        <v>43176Ε3 11η (Ε)250Sκ14</v>
      </c>
      <c r="AJ1054" s="391">
        <v>43176</v>
      </c>
      <c r="AK1054" s="384" t="s">
        <v>1321</v>
      </c>
      <c r="AL1054" s="385">
        <v>250</v>
      </c>
      <c r="AM1054" s="386" t="s">
        <v>352</v>
      </c>
      <c r="AN1054" s="387" t="s">
        <v>892</v>
      </c>
      <c r="AO1054" s="387" t="s">
        <v>1207</v>
      </c>
      <c r="AP1054" s="387">
        <v>10</v>
      </c>
      <c r="AQ1054" s="553">
        <v>3532</v>
      </c>
      <c r="AR1054" s="372">
        <v>898</v>
      </c>
    </row>
    <row r="1055" spans="35:44">
      <c r="AI1055" s="628" t="str">
        <f t="shared" si="17"/>
        <v>43176Ε3 11η (Ε)250Sα16</v>
      </c>
      <c r="AJ1055" s="391">
        <v>43176</v>
      </c>
      <c r="AK1055" s="384" t="s">
        <v>1321</v>
      </c>
      <c r="AL1055" s="385">
        <v>250</v>
      </c>
      <c r="AM1055" s="386" t="s">
        <v>352</v>
      </c>
      <c r="AN1055" s="387" t="s">
        <v>892</v>
      </c>
      <c r="AO1055" s="387" t="s">
        <v>1204</v>
      </c>
      <c r="AP1055" s="387">
        <v>7</v>
      </c>
      <c r="AQ1055" s="553">
        <v>3533</v>
      </c>
      <c r="AR1055" s="372">
        <v>898</v>
      </c>
    </row>
    <row r="1056" spans="35:44">
      <c r="AI1056" s="628" t="str">
        <f t="shared" si="17"/>
        <v>43176Ε3 11η (Ε)250Sκ16</v>
      </c>
      <c r="AJ1056" s="391">
        <v>43176</v>
      </c>
      <c r="AK1056" s="384" t="s">
        <v>1321</v>
      </c>
      <c r="AL1056" s="385">
        <v>250</v>
      </c>
      <c r="AM1056" s="386" t="s">
        <v>352</v>
      </c>
      <c r="AN1056" s="387" t="s">
        <v>892</v>
      </c>
      <c r="AO1056" s="387" t="s">
        <v>1208</v>
      </c>
      <c r="AP1056" s="387">
        <v>11</v>
      </c>
      <c r="AQ1056" s="553">
        <v>3534</v>
      </c>
      <c r="AR1056" s="372">
        <v>898</v>
      </c>
    </row>
    <row r="1057" spans="35:44">
      <c r="AI1057" s="628" t="str">
        <f t="shared" si="17"/>
        <v>43168Ε2 10η (Α)107Dα16</v>
      </c>
      <c r="AJ1057" s="391">
        <v>43168</v>
      </c>
      <c r="AK1057" s="384" t="s">
        <v>1528</v>
      </c>
      <c r="AL1057" s="385">
        <v>107</v>
      </c>
      <c r="AM1057" s="386" t="s">
        <v>196</v>
      </c>
      <c r="AN1057" s="387" t="s">
        <v>893</v>
      </c>
      <c r="AO1057" s="387" t="s">
        <v>1204</v>
      </c>
      <c r="AP1057" s="387">
        <v>15</v>
      </c>
      <c r="AQ1057" s="553">
        <v>3535</v>
      </c>
      <c r="AR1057" s="372">
        <v>893</v>
      </c>
    </row>
    <row r="1058" spans="35:44">
      <c r="AI1058" s="628" t="str">
        <f t="shared" si="17"/>
        <v>43168Ε2 10η (Α)107Dκ16</v>
      </c>
      <c r="AJ1058" s="391">
        <v>43168</v>
      </c>
      <c r="AK1058" s="384" t="s">
        <v>1528</v>
      </c>
      <c r="AL1058" s="385">
        <v>107</v>
      </c>
      <c r="AM1058" s="386" t="s">
        <v>196</v>
      </c>
      <c r="AN1058" s="387" t="s">
        <v>893</v>
      </c>
      <c r="AO1058" s="387" t="s">
        <v>1208</v>
      </c>
      <c r="AP1058" s="387">
        <v>19</v>
      </c>
      <c r="AQ1058" s="553">
        <v>3536</v>
      </c>
      <c r="AR1058" s="372">
        <v>893</v>
      </c>
    </row>
    <row r="1059" spans="35:44">
      <c r="AI1059" s="628" t="str">
        <f t="shared" si="17"/>
        <v>43168Ε2 10η (Α)112Dα12</v>
      </c>
      <c r="AJ1059" s="391">
        <v>43168</v>
      </c>
      <c r="AK1059" s="384" t="s">
        <v>1528</v>
      </c>
      <c r="AL1059" s="385">
        <v>112</v>
      </c>
      <c r="AM1059" s="386" t="s">
        <v>278</v>
      </c>
      <c r="AN1059" s="387" t="s">
        <v>893</v>
      </c>
      <c r="AO1059" s="387" t="s">
        <v>1202</v>
      </c>
      <c r="AP1059" s="387">
        <v>13</v>
      </c>
      <c r="AQ1059" s="553">
        <v>3537</v>
      </c>
      <c r="AR1059" s="372">
        <v>893</v>
      </c>
    </row>
    <row r="1060" spans="35:44">
      <c r="AI1060" s="628" t="str">
        <f t="shared" si="17"/>
        <v>43168Ε2 10η (Α)112Dκ12</v>
      </c>
      <c r="AJ1060" s="391">
        <v>43168</v>
      </c>
      <c r="AK1060" s="384" t="s">
        <v>1528</v>
      </c>
      <c r="AL1060" s="385">
        <v>112</v>
      </c>
      <c r="AM1060" s="386" t="s">
        <v>278</v>
      </c>
      <c r="AN1060" s="387" t="s">
        <v>893</v>
      </c>
      <c r="AO1060" s="387" t="s">
        <v>1206</v>
      </c>
      <c r="AP1060" s="387">
        <v>17</v>
      </c>
      <c r="AQ1060" s="553">
        <v>3538</v>
      </c>
      <c r="AR1060" s="372">
        <v>893</v>
      </c>
    </row>
    <row r="1061" spans="35:44">
      <c r="AI1061" s="628" t="str">
        <f t="shared" si="17"/>
        <v>43168Ε2 10η (Α)121Dα14</v>
      </c>
      <c r="AJ1061" s="391">
        <v>43168</v>
      </c>
      <c r="AK1061" s="384" t="s">
        <v>1528</v>
      </c>
      <c r="AL1061" s="385">
        <v>121</v>
      </c>
      <c r="AM1061" s="386" t="s">
        <v>377</v>
      </c>
      <c r="AN1061" s="387" t="s">
        <v>893</v>
      </c>
      <c r="AO1061" s="387" t="s">
        <v>1203</v>
      </c>
      <c r="AP1061" s="387">
        <v>14</v>
      </c>
      <c r="AQ1061" s="553">
        <v>3539</v>
      </c>
      <c r="AR1061" s="372">
        <v>893</v>
      </c>
    </row>
    <row r="1062" spans="35:44">
      <c r="AI1062" s="628" t="str">
        <f t="shared" si="17"/>
        <v>43168Ε2 10η (Α)121Dκ14</v>
      </c>
      <c r="AJ1062" s="391">
        <v>43168</v>
      </c>
      <c r="AK1062" s="384" t="s">
        <v>1528</v>
      </c>
      <c r="AL1062" s="385">
        <v>121</v>
      </c>
      <c r="AM1062" s="386" t="s">
        <v>377</v>
      </c>
      <c r="AN1062" s="387" t="s">
        <v>893</v>
      </c>
      <c r="AO1062" s="387" t="s">
        <v>1207</v>
      </c>
      <c r="AP1062" s="387">
        <v>18</v>
      </c>
      <c r="AQ1062" s="553">
        <v>3540</v>
      </c>
      <c r="AR1062" s="372">
        <v>893</v>
      </c>
    </row>
    <row r="1063" spans="35:44">
      <c r="AI1063" s="628" t="str">
        <f t="shared" si="17"/>
        <v>43168Ε2 10η (Δ)204Dα14</v>
      </c>
      <c r="AJ1063" s="391">
        <v>43168</v>
      </c>
      <c r="AK1063" s="384" t="s">
        <v>1529</v>
      </c>
      <c r="AL1063" s="385">
        <v>204</v>
      </c>
      <c r="AM1063" s="386" t="s">
        <v>133</v>
      </c>
      <c r="AN1063" s="387" t="s">
        <v>893</v>
      </c>
      <c r="AO1063" s="387" t="s">
        <v>1203</v>
      </c>
      <c r="AP1063" s="387">
        <v>14</v>
      </c>
      <c r="AQ1063" s="553">
        <v>3541</v>
      </c>
      <c r="AR1063" s="372">
        <v>894</v>
      </c>
    </row>
    <row r="1064" spans="35:44">
      <c r="AI1064" s="628" t="str">
        <f t="shared" si="17"/>
        <v>43168Ε2 10η (Δ)204Dα16</v>
      </c>
      <c r="AJ1064" s="391">
        <v>43168</v>
      </c>
      <c r="AK1064" s="384" t="s">
        <v>1529</v>
      </c>
      <c r="AL1064" s="385">
        <v>204</v>
      </c>
      <c r="AM1064" s="386" t="s">
        <v>133</v>
      </c>
      <c r="AN1064" s="387" t="s">
        <v>893</v>
      </c>
      <c r="AO1064" s="387" t="s">
        <v>1204</v>
      </c>
      <c r="AP1064" s="387">
        <v>15</v>
      </c>
      <c r="AQ1064" s="553">
        <v>3542</v>
      </c>
      <c r="AR1064" s="372">
        <v>894</v>
      </c>
    </row>
    <row r="1065" spans="35:44">
      <c r="AI1065" s="628" t="str">
        <f t="shared" si="17"/>
        <v>43168Ε2 10η (Δ)204Dκ14</v>
      </c>
      <c r="AJ1065" s="391">
        <v>43168</v>
      </c>
      <c r="AK1065" s="384" t="s">
        <v>1529</v>
      </c>
      <c r="AL1065" s="385">
        <v>204</v>
      </c>
      <c r="AM1065" s="386" t="s">
        <v>133</v>
      </c>
      <c r="AN1065" s="387" t="s">
        <v>893</v>
      </c>
      <c r="AO1065" s="387" t="s">
        <v>1207</v>
      </c>
      <c r="AP1065" s="387">
        <v>18</v>
      </c>
      <c r="AQ1065" s="553">
        <v>3543</v>
      </c>
      <c r="AR1065" s="372">
        <v>894</v>
      </c>
    </row>
    <row r="1066" spans="35:44">
      <c r="AI1066" s="628" t="str">
        <f t="shared" si="17"/>
        <v>43168Ε2 10η (Δ)204Dκ16</v>
      </c>
      <c r="AJ1066" s="391">
        <v>43168</v>
      </c>
      <c r="AK1066" s="384" t="s">
        <v>1529</v>
      </c>
      <c r="AL1066" s="385">
        <v>204</v>
      </c>
      <c r="AM1066" s="386" t="s">
        <v>133</v>
      </c>
      <c r="AN1066" s="387" t="s">
        <v>893</v>
      </c>
      <c r="AO1066" s="387" t="s">
        <v>1208</v>
      </c>
      <c r="AP1066" s="387">
        <v>19</v>
      </c>
      <c r="AQ1066" s="553">
        <v>3544</v>
      </c>
      <c r="AR1066" s="372">
        <v>894</v>
      </c>
    </row>
    <row r="1067" spans="35:44">
      <c r="AI1067" s="628" t="str">
        <f t="shared" si="17"/>
        <v>43168Ε2 10η (Δ)219Dα12</v>
      </c>
      <c r="AJ1067" s="391">
        <v>43168</v>
      </c>
      <c r="AK1067" s="384" t="s">
        <v>1529</v>
      </c>
      <c r="AL1067" s="385">
        <v>219</v>
      </c>
      <c r="AM1067" s="386" t="s">
        <v>299</v>
      </c>
      <c r="AN1067" s="387" t="s">
        <v>893</v>
      </c>
      <c r="AO1067" s="387" t="s">
        <v>1202</v>
      </c>
      <c r="AP1067" s="387">
        <v>13</v>
      </c>
      <c r="AQ1067" s="553">
        <v>3545</v>
      </c>
      <c r="AR1067" s="372">
        <v>894</v>
      </c>
    </row>
    <row r="1068" spans="35:44">
      <c r="AI1068" s="628" t="str">
        <f t="shared" si="17"/>
        <v>43168Ε2 10η (Δ)219Dκ12</v>
      </c>
      <c r="AJ1068" s="391">
        <v>43168</v>
      </c>
      <c r="AK1068" s="384" t="s">
        <v>1529</v>
      </c>
      <c r="AL1068" s="385">
        <v>219</v>
      </c>
      <c r="AM1068" s="386" t="s">
        <v>299</v>
      </c>
      <c r="AN1068" s="387" t="s">
        <v>893</v>
      </c>
      <c r="AO1068" s="387" t="s">
        <v>1206</v>
      </c>
      <c r="AP1068" s="387">
        <v>17</v>
      </c>
      <c r="AQ1068" s="553">
        <v>3546</v>
      </c>
      <c r="AR1068" s="372">
        <v>894</v>
      </c>
    </row>
    <row r="1069" spans="35:44">
      <c r="AI1069" s="628" t="str">
        <f t="shared" si="17"/>
        <v>43168Ε2 10η (Η)333Dα12</v>
      </c>
      <c r="AJ1069" s="391">
        <v>43168</v>
      </c>
      <c r="AK1069" s="384" t="s">
        <v>1530</v>
      </c>
      <c r="AL1069" s="385">
        <v>333</v>
      </c>
      <c r="AM1069" s="386" t="s">
        <v>186</v>
      </c>
      <c r="AN1069" s="387" t="s">
        <v>893</v>
      </c>
      <c r="AO1069" s="387" t="s">
        <v>1202</v>
      </c>
      <c r="AP1069" s="387">
        <v>13</v>
      </c>
      <c r="AQ1069" s="553">
        <v>3547</v>
      </c>
      <c r="AR1069" s="372">
        <v>895</v>
      </c>
    </row>
    <row r="1070" spans="35:44">
      <c r="AI1070" s="628" t="str">
        <f t="shared" si="17"/>
        <v>43168Ε2 10η (Η)333Dα14</v>
      </c>
      <c r="AJ1070" s="391">
        <v>43168</v>
      </c>
      <c r="AK1070" s="384" t="s">
        <v>1530</v>
      </c>
      <c r="AL1070" s="385">
        <v>333</v>
      </c>
      <c r="AM1070" s="386" t="s">
        <v>186</v>
      </c>
      <c r="AN1070" s="387" t="s">
        <v>893</v>
      </c>
      <c r="AO1070" s="387" t="s">
        <v>1203</v>
      </c>
      <c r="AP1070" s="387">
        <v>14</v>
      </c>
      <c r="AQ1070" s="553">
        <v>3548</v>
      </c>
      <c r="AR1070" s="372">
        <v>895</v>
      </c>
    </row>
    <row r="1071" spans="35:44">
      <c r="AI1071" s="628" t="str">
        <f t="shared" si="17"/>
        <v>43168Ε2 10η (Η)333Dα16</v>
      </c>
      <c r="AJ1071" s="391">
        <v>43168</v>
      </c>
      <c r="AK1071" s="384" t="s">
        <v>1530</v>
      </c>
      <c r="AL1071" s="385">
        <v>333</v>
      </c>
      <c r="AM1071" s="386" t="s">
        <v>186</v>
      </c>
      <c r="AN1071" s="387" t="s">
        <v>893</v>
      </c>
      <c r="AO1071" s="387" t="s">
        <v>1204</v>
      </c>
      <c r="AP1071" s="387">
        <v>15</v>
      </c>
      <c r="AQ1071" s="553">
        <v>3549</v>
      </c>
      <c r="AR1071" s="372">
        <v>895</v>
      </c>
    </row>
    <row r="1072" spans="35:44">
      <c r="AI1072" s="628" t="str">
        <f t="shared" si="17"/>
        <v>43168Ε2 10η (Η)333Dκ12</v>
      </c>
      <c r="AJ1072" s="391">
        <v>43168</v>
      </c>
      <c r="AK1072" s="384" t="s">
        <v>1530</v>
      </c>
      <c r="AL1072" s="385">
        <v>333</v>
      </c>
      <c r="AM1072" s="386" t="s">
        <v>186</v>
      </c>
      <c r="AN1072" s="387" t="s">
        <v>893</v>
      </c>
      <c r="AO1072" s="387" t="s">
        <v>1206</v>
      </c>
      <c r="AP1072" s="387">
        <v>17</v>
      </c>
      <c r="AQ1072" s="553">
        <v>3550</v>
      </c>
      <c r="AR1072" s="372">
        <v>895</v>
      </c>
    </row>
    <row r="1073" spans="35:44">
      <c r="AI1073" s="628" t="str">
        <f t="shared" si="17"/>
        <v>43168Ε2 10η (Η)333Dκ14</v>
      </c>
      <c r="AJ1073" s="391">
        <v>43168</v>
      </c>
      <c r="AK1073" s="384" t="s">
        <v>1530</v>
      </c>
      <c r="AL1073" s="385">
        <v>333</v>
      </c>
      <c r="AM1073" s="386" t="s">
        <v>186</v>
      </c>
      <c r="AN1073" s="387" t="s">
        <v>893</v>
      </c>
      <c r="AO1073" s="387" t="s">
        <v>1207</v>
      </c>
      <c r="AP1073" s="387">
        <v>18</v>
      </c>
      <c r="AQ1073" s="553">
        <v>3551</v>
      </c>
      <c r="AR1073" s="372">
        <v>895</v>
      </c>
    </row>
    <row r="1074" spans="35:44">
      <c r="AI1074" s="628" t="str">
        <f t="shared" si="17"/>
        <v>43168Ε2 10η (Η)333Dκ16</v>
      </c>
      <c r="AJ1074" s="391">
        <v>43168</v>
      </c>
      <c r="AK1074" s="384" t="s">
        <v>1530</v>
      </c>
      <c r="AL1074" s="385">
        <v>333</v>
      </c>
      <c r="AM1074" s="386" t="s">
        <v>186</v>
      </c>
      <c r="AN1074" s="387" t="s">
        <v>893</v>
      </c>
      <c r="AO1074" s="387" t="s">
        <v>1208</v>
      </c>
      <c r="AP1074" s="387">
        <v>19</v>
      </c>
      <c r="AQ1074" s="553">
        <v>3552</v>
      </c>
      <c r="AR1074" s="372">
        <v>895</v>
      </c>
    </row>
    <row r="1075" spans="35:44">
      <c r="AI1075" s="628" t="str">
        <f t="shared" si="17"/>
        <v>43176Ε3 11η (Β)162Sα14</v>
      </c>
      <c r="AJ1075" s="391">
        <v>43176</v>
      </c>
      <c r="AK1075" s="384" t="s">
        <v>1318</v>
      </c>
      <c r="AL1075" s="385">
        <v>162</v>
      </c>
      <c r="AM1075" s="386" t="s">
        <v>349</v>
      </c>
      <c r="AN1075" s="387" t="s">
        <v>892</v>
      </c>
      <c r="AO1075" s="387" t="s">
        <v>1203</v>
      </c>
      <c r="AP1075" s="387">
        <v>6</v>
      </c>
      <c r="AQ1075" s="553">
        <v>3553</v>
      </c>
      <c r="AR1075" s="372">
        <v>900</v>
      </c>
    </row>
    <row r="1076" spans="35:44">
      <c r="AI1076" s="628" t="str">
        <f t="shared" si="17"/>
        <v>43176Ε3 11η (Β)162Sκ14</v>
      </c>
      <c r="AJ1076" s="391">
        <v>43176</v>
      </c>
      <c r="AK1076" s="384" t="s">
        <v>1318</v>
      </c>
      <c r="AL1076" s="385">
        <v>162</v>
      </c>
      <c r="AM1076" s="386" t="s">
        <v>349</v>
      </c>
      <c r="AN1076" s="387" t="s">
        <v>892</v>
      </c>
      <c r="AO1076" s="387" t="s">
        <v>1207</v>
      </c>
      <c r="AP1076" s="387">
        <v>10</v>
      </c>
      <c r="AQ1076" s="553">
        <v>3554</v>
      </c>
      <c r="AR1076" s="372">
        <v>900</v>
      </c>
    </row>
    <row r="1077" spans="35:44">
      <c r="AI1077" s="628" t="str">
        <f t="shared" si="17"/>
        <v>43176Ε3 11η (ΣΤ)286Sα14</v>
      </c>
      <c r="AJ1077" s="391">
        <v>43176</v>
      </c>
      <c r="AK1077" s="384" t="s">
        <v>1326</v>
      </c>
      <c r="AL1077" s="385">
        <v>286</v>
      </c>
      <c r="AM1077" s="386" t="s">
        <v>311</v>
      </c>
      <c r="AN1077" s="387" t="s">
        <v>892</v>
      </c>
      <c r="AO1077" s="387" t="s">
        <v>1203</v>
      </c>
      <c r="AP1077" s="387">
        <v>6</v>
      </c>
      <c r="AQ1077" s="553">
        <v>3555</v>
      </c>
      <c r="AR1077" s="372">
        <v>901</v>
      </c>
    </row>
    <row r="1078" spans="35:44">
      <c r="AI1078" s="628" t="str">
        <f t="shared" si="17"/>
        <v>43176Ε3 11η (ΣΤ)286Sκ14</v>
      </c>
      <c r="AJ1078" s="391">
        <v>43176</v>
      </c>
      <c r="AK1078" s="384" t="s">
        <v>1326</v>
      </c>
      <c r="AL1078" s="385">
        <v>286</v>
      </c>
      <c r="AM1078" s="386" t="s">
        <v>311</v>
      </c>
      <c r="AN1078" s="387" t="s">
        <v>892</v>
      </c>
      <c r="AO1078" s="387" t="s">
        <v>1207</v>
      </c>
      <c r="AP1078" s="387">
        <v>10</v>
      </c>
      <c r="AQ1078" s="553">
        <v>3556</v>
      </c>
      <c r="AR1078" s="372">
        <v>901</v>
      </c>
    </row>
    <row r="1079" spans="35:44">
      <c r="AI1079" s="628" t="str">
        <f t="shared" si="17"/>
        <v>42989ITF (ARAB BANK)14Sα18</v>
      </c>
      <c r="AJ1079" s="391">
        <v>42989</v>
      </c>
      <c r="AK1079" s="384" t="s">
        <v>1458</v>
      </c>
      <c r="AL1079" s="385">
        <v>14</v>
      </c>
      <c r="AM1079" s="386" t="s">
        <v>1278</v>
      </c>
      <c r="AN1079" s="387" t="s">
        <v>892</v>
      </c>
      <c r="AO1079" s="387" t="s">
        <v>1205</v>
      </c>
      <c r="AP1079" s="387">
        <v>8</v>
      </c>
      <c r="AQ1079" s="553">
        <v>3557</v>
      </c>
      <c r="AR1079" s="372">
        <v>775</v>
      </c>
    </row>
    <row r="1080" spans="35:44">
      <c r="AI1080" s="628" t="str">
        <f t="shared" si="17"/>
        <v>42989ITF (ARAB BANK)14Dα18</v>
      </c>
      <c r="AJ1080" s="391">
        <v>42989</v>
      </c>
      <c r="AK1080" s="384" t="s">
        <v>1458</v>
      </c>
      <c r="AL1080" s="385">
        <v>14</v>
      </c>
      <c r="AM1080" s="386" t="s">
        <v>1278</v>
      </c>
      <c r="AN1080" s="387" t="s">
        <v>893</v>
      </c>
      <c r="AO1080" s="387" t="s">
        <v>1205</v>
      </c>
      <c r="AP1080" s="387">
        <v>16</v>
      </c>
      <c r="AQ1080" s="553">
        <v>3558</v>
      </c>
      <c r="AR1080" s="372">
        <v>775</v>
      </c>
    </row>
    <row r="1081" spans="35:44">
      <c r="AI1081" s="628" t="str">
        <f t="shared" si="17"/>
        <v>43150ITF (OSLO OPEN)14Sκ18</v>
      </c>
      <c r="AJ1081" s="391">
        <v>43150</v>
      </c>
      <c r="AK1081" s="384" t="s">
        <v>1531</v>
      </c>
      <c r="AL1081" s="385">
        <v>14</v>
      </c>
      <c r="AM1081" s="386" t="s">
        <v>1278</v>
      </c>
      <c r="AN1081" s="387" t="s">
        <v>892</v>
      </c>
      <c r="AO1081" s="387" t="s">
        <v>1209</v>
      </c>
      <c r="AP1081" s="387">
        <v>12</v>
      </c>
      <c r="AQ1081" s="553">
        <v>3559</v>
      </c>
      <c r="AR1081" s="372">
        <v>902</v>
      </c>
    </row>
    <row r="1082" spans="35:44">
      <c r="AI1082" s="628" t="str">
        <f t="shared" si="17"/>
        <v>43150ITF (OSLO OPEN)14Dκ18</v>
      </c>
      <c r="AJ1082" s="391">
        <v>43150</v>
      </c>
      <c r="AK1082" s="384" t="s">
        <v>1531</v>
      </c>
      <c r="AL1082" s="385">
        <v>14</v>
      </c>
      <c r="AM1082" s="386" t="s">
        <v>1278</v>
      </c>
      <c r="AN1082" s="387" t="s">
        <v>893</v>
      </c>
      <c r="AO1082" s="387" t="s">
        <v>1209</v>
      </c>
      <c r="AP1082" s="387">
        <v>20</v>
      </c>
      <c r="AQ1082" s="553">
        <v>3560</v>
      </c>
      <c r="AR1082" s="372">
        <v>902</v>
      </c>
    </row>
    <row r="1083" spans="35:44">
      <c r="AI1083" s="628" t="str">
        <f t="shared" si="17"/>
        <v>43190Ε3 13η (Δ)204Sα14</v>
      </c>
      <c r="AJ1083" s="391">
        <v>43190</v>
      </c>
      <c r="AK1083" s="384" t="s">
        <v>1538</v>
      </c>
      <c r="AL1083" s="385">
        <v>204</v>
      </c>
      <c r="AM1083" s="386" t="s">
        <v>133</v>
      </c>
      <c r="AN1083" s="387" t="s">
        <v>892</v>
      </c>
      <c r="AO1083" s="387" t="s">
        <v>1203</v>
      </c>
      <c r="AP1083" s="387">
        <v>6</v>
      </c>
      <c r="AQ1083" s="553">
        <v>3561</v>
      </c>
      <c r="AR1083" s="372">
        <v>899</v>
      </c>
    </row>
    <row r="1084" spans="35:44">
      <c r="AI1084" s="628" t="str">
        <f t="shared" si="17"/>
        <v>43190Ε3 13η (Δ)204Sκ14</v>
      </c>
      <c r="AJ1084" s="391">
        <v>43190</v>
      </c>
      <c r="AK1084" s="384" t="s">
        <v>1538</v>
      </c>
      <c r="AL1084" s="385">
        <v>204</v>
      </c>
      <c r="AM1084" s="386" t="s">
        <v>133</v>
      </c>
      <c r="AN1084" s="387" t="s">
        <v>892</v>
      </c>
      <c r="AO1084" s="387" t="s">
        <v>1207</v>
      </c>
      <c r="AP1084" s="387">
        <v>10</v>
      </c>
      <c r="AQ1084" s="553">
        <v>3562</v>
      </c>
      <c r="AR1084" s="372">
        <v>899</v>
      </c>
    </row>
    <row r="1085" spans="35:44">
      <c r="AI1085" s="628" t="str">
        <f t="shared" si="17"/>
        <v>43174ΣΧΟΛΙΚΟ 2018333Sα18</v>
      </c>
      <c r="AJ1085" s="391">
        <v>43174</v>
      </c>
      <c r="AK1085" s="384" t="s">
        <v>1532</v>
      </c>
      <c r="AL1085" s="385">
        <v>333</v>
      </c>
      <c r="AM1085" s="386" t="s">
        <v>186</v>
      </c>
      <c r="AN1085" s="387" t="s">
        <v>892</v>
      </c>
      <c r="AO1085" s="387" t="s">
        <v>1205</v>
      </c>
      <c r="AP1085" s="387">
        <v>8</v>
      </c>
      <c r="AQ1085" s="553">
        <v>3563</v>
      </c>
      <c r="AR1085" s="372">
        <v>903</v>
      </c>
    </row>
    <row r="1086" spans="35:44">
      <c r="AI1086" s="628" t="str">
        <f t="shared" si="17"/>
        <v>43174ΣΧΟΛΙΚΟ 2018333Sκ18</v>
      </c>
      <c r="AJ1086" s="391">
        <v>43174</v>
      </c>
      <c r="AK1086" s="384" t="s">
        <v>1532</v>
      </c>
      <c r="AL1086" s="385">
        <v>333</v>
      </c>
      <c r="AM1086" s="386" t="s">
        <v>186</v>
      </c>
      <c r="AN1086" s="387" t="s">
        <v>892</v>
      </c>
      <c r="AO1086" s="387" t="s">
        <v>1209</v>
      </c>
      <c r="AP1086" s="387">
        <v>12</v>
      </c>
      <c r="AQ1086" s="553">
        <v>3564</v>
      </c>
      <c r="AR1086" s="372">
        <v>903</v>
      </c>
    </row>
    <row r="1087" spans="35:44">
      <c r="AI1087" s="628" t="str">
        <f t="shared" si="17"/>
        <v>43174ΣΧΟΛΙΚΟ 2018333Dα18</v>
      </c>
      <c r="AJ1087" s="391">
        <v>43174</v>
      </c>
      <c r="AK1087" s="384" t="s">
        <v>1532</v>
      </c>
      <c r="AL1087" s="385">
        <v>333</v>
      </c>
      <c r="AM1087" s="386" t="s">
        <v>186</v>
      </c>
      <c r="AN1087" s="387" t="s">
        <v>893</v>
      </c>
      <c r="AO1087" s="387" t="s">
        <v>1205</v>
      </c>
      <c r="AP1087" s="387">
        <v>16</v>
      </c>
      <c r="AQ1087" s="553">
        <v>3565</v>
      </c>
      <c r="AR1087" s="372">
        <v>903</v>
      </c>
    </row>
    <row r="1088" spans="35:44">
      <c r="AI1088" s="628" t="str">
        <f t="shared" si="17"/>
        <v>43174ΣΧΟΛΙΚΟ 2018333Dκ18</v>
      </c>
      <c r="AJ1088" s="391">
        <v>43174</v>
      </c>
      <c r="AK1088" s="384" t="s">
        <v>1532</v>
      </c>
      <c r="AL1088" s="385">
        <v>333</v>
      </c>
      <c r="AM1088" s="386" t="s">
        <v>186</v>
      </c>
      <c r="AN1088" s="387" t="s">
        <v>893</v>
      </c>
      <c r="AO1088" s="387" t="s">
        <v>1209</v>
      </c>
      <c r="AP1088" s="387">
        <v>20</v>
      </c>
      <c r="AQ1088" s="553">
        <v>3566</v>
      </c>
      <c r="AR1088" s="372">
        <v>903</v>
      </c>
    </row>
    <row r="1089" spans="35:44">
      <c r="AI1089" s="628" t="str">
        <f t="shared" si="17"/>
        <v>43174ΣΧΟΛΙΚΟ 2018333Dμ18</v>
      </c>
      <c r="AJ1089" s="391">
        <v>43174</v>
      </c>
      <c r="AK1089" s="384" t="s">
        <v>1532</v>
      </c>
      <c r="AL1089" s="385">
        <v>333</v>
      </c>
      <c r="AM1089" s="386" t="s">
        <v>186</v>
      </c>
      <c r="AN1089" s="387" t="s">
        <v>893</v>
      </c>
      <c r="AO1089" s="387" t="s">
        <v>1454</v>
      </c>
      <c r="AP1089" s="387">
        <v>24</v>
      </c>
      <c r="AQ1089" s="553">
        <v>3567</v>
      </c>
      <c r="AR1089" s="372">
        <v>903</v>
      </c>
    </row>
    <row r="1090" spans="35:44">
      <c r="AI1090" s="628" t="str">
        <f t="shared" si="17"/>
        <v>43204Πανελλήνιο 10 (Η)333Sα10</v>
      </c>
      <c r="AJ1090" s="391">
        <v>43204</v>
      </c>
      <c r="AK1090" s="384" t="s">
        <v>1592</v>
      </c>
      <c r="AL1090" s="385">
        <v>333</v>
      </c>
      <c r="AM1090" s="386" t="s">
        <v>186</v>
      </c>
      <c r="AN1090" s="387" t="s">
        <v>892</v>
      </c>
      <c r="AO1090" s="387" t="s">
        <v>1477</v>
      </c>
      <c r="AP1090" s="387">
        <v>3</v>
      </c>
      <c r="AQ1090" s="553">
        <v>3571</v>
      </c>
      <c r="AR1090" s="372">
        <v>905</v>
      </c>
    </row>
    <row r="1091" spans="35:44">
      <c r="AI1091" s="628" t="str">
        <f t="shared" ref="AI1091:AI1154" si="18">AJ1091&amp;AK1091&amp;AL1091&amp;AN1091&amp;AO1091</f>
        <v>43204Πανελλήνιο 10 (Η)333Sκ10</v>
      </c>
      <c r="AJ1091" s="391">
        <v>43204</v>
      </c>
      <c r="AK1091" s="384" t="s">
        <v>1592</v>
      </c>
      <c r="AL1091" s="385">
        <v>333</v>
      </c>
      <c r="AM1091" s="386" t="s">
        <v>186</v>
      </c>
      <c r="AN1091" s="387" t="s">
        <v>892</v>
      </c>
      <c r="AO1091" s="387" t="s">
        <v>1478</v>
      </c>
      <c r="AP1091" s="387">
        <v>4</v>
      </c>
      <c r="AQ1091" s="553">
        <v>3572</v>
      </c>
      <c r="AR1091" s="372">
        <v>905</v>
      </c>
    </row>
    <row r="1092" spans="35:44">
      <c r="AI1092" s="628" t="str">
        <f t="shared" si="18"/>
        <v>43182Πανελλήνιο 12 (Η)333Sα12</v>
      </c>
      <c r="AJ1092" s="391">
        <v>43182</v>
      </c>
      <c r="AK1092" s="384" t="s">
        <v>1593</v>
      </c>
      <c r="AL1092" s="385">
        <v>333</v>
      </c>
      <c r="AM1092" s="386" t="s">
        <v>186</v>
      </c>
      <c r="AN1092" s="387" t="s">
        <v>892</v>
      </c>
      <c r="AO1092" s="387" t="s">
        <v>1202</v>
      </c>
      <c r="AP1092" s="387">
        <v>5</v>
      </c>
      <c r="AQ1092" s="553">
        <v>3574</v>
      </c>
      <c r="AR1092" s="372">
        <v>906</v>
      </c>
    </row>
    <row r="1093" spans="35:44">
      <c r="AI1093" s="628" t="str">
        <f t="shared" si="18"/>
        <v>43182Πανελλήνιο 12 (Η)333Sκ12</v>
      </c>
      <c r="AJ1093" s="391">
        <v>43182</v>
      </c>
      <c r="AK1093" s="384" t="s">
        <v>1593</v>
      </c>
      <c r="AL1093" s="385">
        <v>333</v>
      </c>
      <c r="AM1093" s="386" t="s">
        <v>186</v>
      </c>
      <c r="AN1093" s="387" t="s">
        <v>892</v>
      </c>
      <c r="AO1093" s="387" t="s">
        <v>1206</v>
      </c>
      <c r="AP1093" s="387">
        <v>9</v>
      </c>
      <c r="AQ1093" s="553">
        <v>3575</v>
      </c>
      <c r="AR1093" s="372">
        <v>906</v>
      </c>
    </row>
    <row r="1094" spans="35:44">
      <c r="AI1094" s="628" t="str">
        <f t="shared" si="18"/>
        <v>43182Πανελλήνιο 12 (Η)333Dα12</v>
      </c>
      <c r="AJ1094" s="391">
        <v>43182</v>
      </c>
      <c r="AK1094" s="384" t="s">
        <v>1593</v>
      </c>
      <c r="AL1094" s="385">
        <v>333</v>
      </c>
      <c r="AM1094" s="386" t="s">
        <v>186</v>
      </c>
      <c r="AN1094" s="387" t="s">
        <v>893</v>
      </c>
      <c r="AO1094" s="387" t="s">
        <v>1202</v>
      </c>
      <c r="AP1094" s="387">
        <v>13</v>
      </c>
      <c r="AQ1094" s="553">
        <v>3576</v>
      </c>
      <c r="AR1094" s="372">
        <v>906</v>
      </c>
    </row>
    <row r="1095" spans="35:44">
      <c r="AI1095" s="628" t="str">
        <f t="shared" si="18"/>
        <v>43182Πανελλήνιο 12 (Η)333Dκ12</v>
      </c>
      <c r="AJ1095" s="391">
        <v>43182</v>
      </c>
      <c r="AK1095" s="384" t="s">
        <v>1593</v>
      </c>
      <c r="AL1095" s="385">
        <v>333</v>
      </c>
      <c r="AM1095" s="386" t="s">
        <v>186</v>
      </c>
      <c r="AN1095" s="387" t="s">
        <v>893</v>
      </c>
      <c r="AO1095" s="387" t="s">
        <v>1206</v>
      </c>
      <c r="AP1095" s="387">
        <v>17</v>
      </c>
      <c r="AQ1095" s="553">
        <v>3577</v>
      </c>
      <c r="AR1095" s="372">
        <v>906</v>
      </c>
    </row>
    <row r="1096" spans="35:44">
      <c r="AI1096" s="628" t="str">
        <f t="shared" si="18"/>
        <v>43182Πανελλήνιο 12 (Η)333Dμ12</v>
      </c>
      <c r="AJ1096" s="391">
        <v>43182</v>
      </c>
      <c r="AK1096" s="384" t="s">
        <v>1593</v>
      </c>
      <c r="AL1096" s="385">
        <v>333</v>
      </c>
      <c r="AM1096" s="386" t="s">
        <v>186</v>
      </c>
      <c r="AN1096" s="387" t="s">
        <v>893</v>
      </c>
      <c r="AO1096" s="387" t="s">
        <v>1451</v>
      </c>
      <c r="AP1096" s="387">
        <v>21</v>
      </c>
      <c r="AQ1096" s="553">
        <v>3578</v>
      </c>
      <c r="AR1096" s="372">
        <v>906</v>
      </c>
    </row>
    <row r="1097" spans="35:44">
      <c r="AI1097" s="628" t="str">
        <f t="shared" si="18"/>
        <v>43200Πανελλήνιο 14 (Η)333Sα14</v>
      </c>
      <c r="AJ1097" s="391">
        <v>43200</v>
      </c>
      <c r="AK1097" s="384" t="s">
        <v>1594</v>
      </c>
      <c r="AL1097" s="385">
        <v>333</v>
      </c>
      <c r="AM1097" s="386" t="s">
        <v>186</v>
      </c>
      <c r="AN1097" s="387" t="s">
        <v>892</v>
      </c>
      <c r="AO1097" s="387" t="s">
        <v>1203</v>
      </c>
      <c r="AP1097" s="387">
        <v>6</v>
      </c>
      <c r="AQ1097" s="553">
        <v>3580</v>
      </c>
      <c r="AR1097" s="372">
        <v>907</v>
      </c>
    </row>
    <row r="1098" spans="35:44">
      <c r="AI1098" s="628" t="str">
        <f t="shared" si="18"/>
        <v>43200Πανελλήνιο 14 (Η)333Sκ14</v>
      </c>
      <c r="AJ1098" s="391">
        <v>43200</v>
      </c>
      <c r="AK1098" s="384" t="s">
        <v>1594</v>
      </c>
      <c r="AL1098" s="385">
        <v>333</v>
      </c>
      <c r="AM1098" s="386" t="s">
        <v>186</v>
      </c>
      <c r="AN1098" s="387" t="s">
        <v>892</v>
      </c>
      <c r="AO1098" s="387" t="s">
        <v>1207</v>
      </c>
      <c r="AP1098" s="387">
        <v>10</v>
      </c>
      <c r="AQ1098" s="553">
        <v>3581</v>
      </c>
      <c r="AR1098" s="372">
        <v>907</v>
      </c>
    </row>
    <row r="1099" spans="35:44">
      <c r="AI1099" s="628" t="str">
        <f t="shared" si="18"/>
        <v>43200Πανελλήνιο 14 (Η)333Dα14</v>
      </c>
      <c r="AJ1099" s="391">
        <v>43200</v>
      </c>
      <c r="AK1099" s="384" t="s">
        <v>1594</v>
      </c>
      <c r="AL1099" s="385">
        <v>333</v>
      </c>
      <c r="AM1099" s="386" t="s">
        <v>186</v>
      </c>
      <c r="AN1099" s="387" t="s">
        <v>893</v>
      </c>
      <c r="AO1099" s="387" t="s">
        <v>1203</v>
      </c>
      <c r="AP1099" s="387">
        <v>14</v>
      </c>
      <c r="AQ1099" s="553">
        <v>3582</v>
      </c>
      <c r="AR1099" s="372">
        <v>907</v>
      </c>
    </row>
    <row r="1100" spans="35:44">
      <c r="AI1100" s="628" t="str">
        <f t="shared" si="18"/>
        <v>43200Πανελλήνιο 14 (Η)333Dκ14</v>
      </c>
      <c r="AJ1100" s="391">
        <v>43200</v>
      </c>
      <c r="AK1100" s="384" t="s">
        <v>1594</v>
      </c>
      <c r="AL1100" s="385">
        <v>333</v>
      </c>
      <c r="AM1100" s="386" t="s">
        <v>186</v>
      </c>
      <c r="AN1100" s="387" t="s">
        <v>893</v>
      </c>
      <c r="AO1100" s="387" t="s">
        <v>1207</v>
      </c>
      <c r="AP1100" s="387">
        <v>18</v>
      </c>
      <c r="AQ1100" s="553">
        <v>3583</v>
      </c>
      <c r="AR1100" s="372">
        <v>907</v>
      </c>
    </row>
    <row r="1101" spans="35:44">
      <c r="AI1101" s="628" t="str">
        <f t="shared" si="18"/>
        <v>43200Πανελλήνιο 14 (Η)333Dμ14</v>
      </c>
      <c r="AJ1101" s="391">
        <v>43200</v>
      </c>
      <c r="AK1101" s="384" t="s">
        <v>1594</v>
      </c>
      <c r="AL1101" s="385">
        <v>333</v>
      </c>
      <c r="AM1101" s="386" t="s">
        <v>186</v>
      </c>
      <c r="AN1101" s="387" t="s">
        <v>893</v>
      </c>
      <c r="AO1101" s="387" t="s">
        <v>1452</v>
      </c>
      <c r="AP1101" s="387">
        <v>22</v>
      </c>
      <c r="AQ1101" s="553">
        <v>3584</v>
      </c>
      <c r="AR1101" s="372">
        <v>907</v>
      </c>
    </row>
    <row r="1102" spans="35:44">
      <c r="AI1102" s="628" t="str">
        <f t="shared" si="18"/>
        <v>43187Πανελλήνιο 16 (Η)333Sα16</v>
      </c>
      <c r="AJ1102" s="391">
        <v>43187</v>
      </c>
      <c r="AK1102" s="384" t="s">
        <v>1595</v>
      </c>
      <c r="AL1102" s="385">
        <v>333</v>
      </c>
      <c r="AM1102" s="386" t="s">
        <v>186</v>
      </c>
      <c r="AN1102" s="387" t="s">
        <v>892</v>
      </c>
      <c r="AO1102" s="387" t="s">
        <v>1204</v>
      </c>
      <c r="AP1102" s="387">
        <v>7</v>
      </c>
      <c r="AQ1102" s="553">
        <v>3586</v>
      </c>
      <c r="AR1102" s="372">
        <v>908</v>
      </c>
    </row>
    <row r="1103" spans="35:44">
      <c r="AI1103" s="628" t="str">
        <f t="shared" si="18"/>
        <v>43187Πανελλήνιο 16 (Η)333Sκ16</v>
      </c>
      <c r="AJ1103" s="391">
        <v>43187</v>
      </c>
      <c r="AK1103" s="384" t="s">
        <v>1595</v>
      </c>
      <c r="AL1103" s="385">
        <v>333</v>
      </c>
      <c r="AM1103" s="386" t="s">
        <v>186</v>
      </c>
      <c r="AN1103" s="387" t="s">
        <v>892</v>
      </c>
      <c r="AO1103" s="387" t="s">
        <v>1208</v>
      </c>
      <c r="AP1103" s="387">
        <v>11</v>
      </c>
      <c r="AQ1103" s="553">
        <v>3587</v>
      </c>
      <c r="AR1103" s="372">
        <v>908</v>
      </c>
    </row>
    <row r="1104" spans="35:44">
      <c r="AI1104" s="628" t="str">
        <f t="shared" si="18"/>
        <v>43187Πανελλήνιο 16 (Η)333Dα16</v>
      </c>
      <c r="AJ1104" s="391">
        <v>43187</v>
      </c>
      <c r="AK1104" s="384" t="s">
        <v>1595</v>
      </c>
      <c r="AL1104" s="385">
        <v>333</v>
      </c>
      <c r="AM1104" s="386" t="s">
        <v>186</v>
      </c>
      <c r="AN1104" s="387" t="s">
        <v>893</v>
      </c>
      <c r="AO1104" s="387" t="s">
        <v>1204</v>
      </c>
      <c r="AP1104" s="387">
        <v>15</v>
      </c>
      <c r="AQ1104" s="553">
        <v>3588</v>
      </c>
      <c r="AR1104" s="372">
        <v>908</v>
      </c>
    </row>
    <row r="1105" spans="35:44">
      <c r="AI1105" s="628" t="str">
        <f t="shared" si="18"/>
        <v>43187Πανελλήνιο 16 (Η)333Dκ16</v>
      </c>
      <c r="AJ1105" s="391">
        <v>43187</v>
      </c>
      <c r="AK1105" s="384" t="s">
        <v>1595</v>
      </c>
      <c r="AL1105" s="385">
        <v>333</v>
      </c>
      <c r="AM1105" s="386" t="s">
        <v>186</v>
      </c>
      <c r="AN1105" s="387" t="s">
        <v>893</v>
      </c>
      <c r="AO1105" s="387" t="s">
        <v>1208</v>
      </c>
      <c r="AP1105" s="387">
        <v>19</v>
      </c>
      <c r="AQ1105" s="553">
        <v>3589</v>
      </c>
      <c r="AR1105" s="372">
        <v>908</v>
      </c>
    </row>
    <row r="1106" spans="35:44">
      <c r="AI1106" s="628" t="str">
        <f t="shared" si="18"/>
        <v>43187Πανελλήνιο 16 (Η)333Dμ16</v>
      </c>
      <c r="AJ1106" s="391">
        <v>43187</v>
      </c>
      <c r="AK1106" s="384" t="s">
        <v>1595</v>
      </c>
      <c r="AL1106" s="385">
        <v>333</v>
      </c>
      <c r="AM1106" s="386" t="s">
        <v>186</v>
      </c>
      <c r="AN1106" s="387" t="s">
        <v>893</v>
      </c>
      <c r="AO1106" s="387" t="s">
        <v>1450</v>
      </c>
      <c r="AP1106" s="387">
        <v>23</v>
      </c>
      <c r="AQ1106" s="553">
        <v>3590</v>
      </c>
      <c r="AR1106" s="372">
        <v>908</v>
      </c>
    </row>
    <row r="1107" spans="35:44">
      <c r="AI1107" s="628" t="str">
        <f t="shared" si="18"/>
        <v>431901ο ΠΑΓΚΡΗΤΙΟ U10 ΠΡΑΣ299Sα10</v>
      </c>
      <c r="AJ1107" s="391">
        <v>43190</v>
      </c>
      <c r="AK1107" s="384" t="s">
        <v>1539</v>
      </c>
      <c r="AL1107" s="385">
        <v>299</v>
      </c>
      <c r="AM1107" s="386" t="s">
        <v>168</v>
      </c>
      <c r="AN1107" s="387" t="s">
        <v>892</v>
      </c>
      <c r="AO1107" s="387" t="s">
        <v>1477</v>
      </c>
      <c r="AP1107" s="387">
        <v>3</v>
      </c>
      <c r="AQ1107" s="553">
        <v>3592</v>
      </c>
      <c r="AR1107" s="372">
        <v>909</v>
      </c>
    </row>
    <row r="1108" spans="35:44">
      <c r="AI1108" s="628" t="str">
        <f t="shared" si="18"/>
        <v>431901ο ΠΑΓΚΡΗΤΙΟ U10 ΠΡΑΣ298Sκ10</v>
      </c>
      <c r="AJ1108" s="391">
        <v>43190</v>
      </c>
      <c r="AK1108" s="384" t="s">
        <v>1539</v>
      </c>
      <c r="AL1108" s="385">
        <v>298</v>
      </c>
      <c r="AM1108" s="386" t="s">
        <v>150</v>
      </c>
      <c r="AN1108" s="387" t="s">
        <v>892</v>
      </c>
      <c r="AO1108" s="387" t="s">
        <v>1478</v>
      </c>
      <c r="AP1108" s="387">
        <v>4</v>
      </c>
      <c r="AQ1108" s="553">
        <v>3593</v>
      </c>
      <c r="AR1108" s="372">
        <v>909</v>
      </c>
    </row>
    <row r="1109" spans="35:44">
      <c r="AI1109" s="628" t="str">
        <f t="shared" si="18"/>
        <v>431911ο ΠΑΓΚΡΗΤΙΟ U10 ΠΟΡΤ309Su10 πορ</v>
      </c>
      <c r="AJ1109" s="391">
        <v>43191</v>
      </c>
      <c r="AK1109" s="384" t="s">
        <v>1540</v>
      </c>
      <c r="AL1109" s="385">
        <v>309</v>
      </c>
      <c r="AM1109" s="386" t="s">
        <v>343</v>
      </c>
      <c r="AN1109" s="387" t="s">
        <v>892</v>
      </c>
      <c r="AO1109" s="387" t="s">
        <v>1541</v>
      </c>
      <c r="AP1109" s="387">
        <v>2</v>
      </c>
      <c r="AQ1109" s="553">
        <v>3594</v>
      </c>
      <c r="AR1109" s="372">
        <v>910</v>
      </c>
    </row>
    <row r="1110" spans="35:44">
      <c r="AI1110" s="628" t="str">
        <f t="shared" si="18"/>
        <v>431901ο ΠΑΓΚΡΗΤΙΟ U10 ΚΟΚ310Su10 κοκ</v>
      </c>
      <c r="AJ1110" s="391">
        <v>43190</v>
      </c>
      <c r="AK1110" s="384" t="s">
        <v>1542</v>
      </c>
      <c r="AL1110" s="385">
        <v>310</v>
      </c>
      <c r="AM1110" s="386" t="s">
        <v>355</v>
      </c>
      <c r="AN1110" s="387" t="s">
        <v>892</v>
      </c>
      <c r="AO1110" s="387" t="s">
        <v>1543</v>
      </c>
      <c r="AP1110" s="387">
        <v>1</v>
      </c>
      <c r="AQ1110" s="553">
        <v>3595</v>
      </c>
      <c r="AR1110" s="372">
        <v>911</v>
      </c>
    </row>
    <row r="1111" spans="35:44">
      <c r="AI1111" s="628" t="str">
        <f t="shared" si="18"/>
        <v>43164TE (TIM ESSONNE)15Sκ14</v>
      </c>
      <c r="AJ1111" s="391">
        <v>43164</v>
      </c>
      <c r="AK1111" s="384" t="s">
        <v>1544</v>
      </c>
      <c r="AL1111" s="385">
        <v>15</v>
      </c>
      <c r="AM1111" s="386" t="s">
        <v>1280</v>
      </c>
      <c r="AN1111" s="387" t="s">
        <v>892</v>
      </c>
      <c r="AO1111" s="387" t="s">
        <v>1207</v>
      </c>
      <c r="AP1111" s="387">
        <v>10</v>
      </c>
      <c r="AQ1111" s="553">
        <v>3596</v>
      </c>
      <c r="AR1111" s="372">
        <v>912</v>
      </c>
    </row>
    <row r="1112" spans="35:44">
      <c r="AI1112" s="628" t="str">
        <f t="shared" si="18"/>
        <v>43164TE (TIM ESSONNE)15Dκ14</v>
      </c>
      <c r="AJ1112" s="391">
        <v>43164</v>
      </c>
      <c r="AK1112" s="384" t="s">
        <v>1544</v>
      </c>
      <c r="AL1112" s="385">
        <v>15</v>
      </c>
      <c r="AM1112" s="386" t="s">
        <v>1280</v>
      </c>
      <c r="AN1112" s="387" t="s">
        <v>893</v>
      </c>
      <c r="AO1112" s="387" t="s">
        <v>1207</v>
      </c>
      <c r="AP1112" s="387">
        <v>18</v>
      </c>
      <c r="AQ1112" s="553">
        <v>3597</v>
      </c>
      <c r="AR1112" s="372">
        <v>912</v>
      </c>
    </row>
    <row r="1113" spans="35:44">
      <c r="AI1113" s="628" t="str">
        <f t="shared" si="18"/>
        <v>43164TE (TEL AVIV)15Sα14</v>
      </c>
      <c r="AJ1113" s="391">
        <v>43164</v>
      </c>
      <c r="AK1113" s="384" t="s">
        <v>1327</v>
      </c>
      <c r="AL1113" s="385">
        <v>15</v>
      </c>
      <c r="AM1113" s="386" t="s">
        <v>1280</v>
      </c>
      <c r="AN1113" s="387" t="s">
        <v>892</v>
      </c>
      <c r="AO1113" s="387" t="s">
        <v>1203</v>
      </c>
      <c r="AP1113" s="387">
        <v>6</v>
      </c>
      <c r="AQ1113" s="553">
        <v>3598</v>
      </c>
      <c r="AR1113" s="372">
        <v>913</v>
      </c>
    </row>
    <row r="1114" spans="35:44">
      <c r="AI1114" s="628" t="str">
        <f t="shared" si="18"/>
        <v>43164TE (TEL AVIV)15Dα14</v>
      </c>
      <c r="AJ1114" s="391">
        <v>43164</v>
      </c>
      <c r="AK1114" s="384" t="s">
        <v>1327</v>
      </c>
      <c r="AL1114" s="385">
        <v>15</v>
      </c>
      <c r="AM1114" s="386" t="s">
        <v>1280</v>
      </c>
      <c r="AN1114" s="387" t="s">
        <v>893</v>
      </c>
      <c r="AO1114" s="387" t="s">
        <v>1203</v>
      </c>
      <c r="AP1114" s="387">
        <v>14</v>
      </c>
      <c r="AQ1114" s="553">
        <v>3599</v>
      </c>
      <c r="AR1114" s="372">
        <v>913</v>
      </c>
    </row>
    <row r="1115" spans="35:44">
      <c r="AI1115" s="628" t="str">
        <f t="shared" si="18"/>
        <v>43171TE (SAN MICHEL)15Sα16</v>
      </c>
      <c r="AJ1115" s="391">
        <v>43171</v>
      </c>
      <c r="AK1115" s="384" t="s">
        <v>1410</v>
      </c>
      <c r="AL1115" s="385">
        <v>15</v>
      </c>
      <c r="AM1115" s="386" t="s">
        <v>1280</v>
      </c>
      <c r="AN1115" s="387" t="s">
        <v>892</v>
      </c>
      <c r="AO1115" s="387" t="s">
        <v>1204</v>
      </c>
      <c r="AP1115" s="387">
        <v>7</v>
      </c>
      <c r="AQ1115" s="553">
        <v>3600</v>
      </c>
      <c r="AR1115" s="372">
        <v>914</v>
      </c>
    </row>
    <row r="1116" spans="35:44">
      <c r="AI1116" s="628" t="str">
        <f t="shared" si="18"/>
        <v>43171TE (SAN MICHEL)15Dα16</v>
      </c>
      <c r="AJ1116" s="391">
        <v>43171</v>
      </c>
      <c r="AK1116" s="384" t="s">
        <v>1410</v>
      </c>
      <c r="AL1116" s="385">
        <v>15</v>
      </c>
      <c r="AM1116" s="386" t="s">
        <v>1280</v>
      </c>
      <c r="AN1116" s="387" t="s">
        <v>893</v>
      </c>
      <c r="AO1116" s="387" t="s">
        <v>1204</v>
      </c>
      <c r="AP1116" s="387">
        <v>15</v>
      </c>
      <c r="AQ1116" s="553">
        <v>3601</v>
      </c>
      <c r="AR1116" s="372">
        <v>914</v>
      </c>
    </row>
    <row r="1117" spans="35:44">
      <c r="AI1117" s="628" t="str">
        <f t="shared" si="18"/>
        <v>43203Ε3 15η (Η)363Sα12</v>
      </c>
      <c r="AJ1117" s="391">
        <v>43203</v>
      </c>
      <c r="AK1117" s="384" t="s">
        <v>1545</v>
      </c>
      <c r="AL1117" s="385">
        <v>363</v>
      </c>
      <c r="AM1117" s="386" t="s">
        <v>376</v>
      </c>
      <c r="AN1117" s="387" t="s">
        <v>892</v>
      </c>
      <c r="AO1117" s="387" t="s">
        <v>1202</v>
      </c>
      <c r="AP1117" s="387">
        <v>5</v>
      </c>
      <c r="AQ1117" s="553">
        <v>3602</v>
      </c>
      <c r="AR1117" s="372">
        <v>915</v>
      </c>
    </row>
    <row r="1118" spans="35:44">
      <c r="AI1118" s="628" t="str">
        <f t="shared" si="18"/>
        <v>43203Ε3 15η (Η)363Sκ12</v>
      </c>
      <c r="AJ1118" s="391">
        <v>43203</v>
      </c>
      <c r="AK1118" s="384" t="s">
        <v>1545</v>
      </c>
      <c r="AL1118" s="385">
        <v>363</v>
      </c>
      <c r="AM1118" s="386" t="s">
        <v>376</v>
      </c>
      <c r="AN1118" s="387" t="s">
        <v>892</v>
      </c>
      <c r="AO1118" s="387" t="s">
        <v>1206</v>
      </c>
      <c r="AP1118" s="387">
        <v>9</v>
      </c>
      <c r="AQ1118" s="553">
        <v>3603</v>
      </c>
      <c r="AR1118" s="372">
        <v>915</v>
      </c>
    </row>
    <row r="1119" spans="35:44">
      <c r="AI1119" s="628" t="str">
        <f t="shared" si="18"/>
        <v>43203Ε3 15η (Η)363Sα16</v>
      </c>
      <c r="AJ1119" s="391">
        <v>43203</v>
      </c>
      <c r="AK1119" s="384" t="s">
        <v>1545</v>
      </c>
      <c r="AL1119" s="385">
        <v>363</v>
      </c>
      <c r="AM1119" s="386" t="s">
        <v>376</v>
      </c>
      <c r="AN1119" s="387" t="s">
        <v>892</v>
      </c>
      <c r="AO1119" s="387" t="s">
        <v>1204</v>
      </c>
      <c r="AP1119" s="387">
        <v>7</v>
      </c>
      <c r="AQ1119" s="553">
        <v>3604</v>
      </c>
      <c r="AR1119" s="372">
        <v>915</v>
      </c>
    </row>
    <row r="1120" spans="35:44">
      <c r="AI1120" s="628" t="str">
        <f t="shared" si="18"/>
        <v>43203Ε3 15η (Η)363Sκ16</v>
      </c>
      <c r="AJ1120" s="391">
        <v>43203</v>
      </c>
      <c r="AK1120" s="384" t="s">
        <v>1545</v>
      </c>
      <c r="AL1120" s="385">
        <v>363</v>
      </c>
      <c r="AM1120" s="386" t="s">
        <v>376</v>
      </c>
      <c r="AN1120" s="387" t="s">
        <v>892</v>
      </c>
      <c r="AO1120" s="387" t="s">
        <v>1208</v>
      </c>
      <c r="AP1120" s="387">
        <v>11</v>
      </c>
      <c r="AQ1120" s="553">
        <v>3605</v>
      </c>
      <c r="AR1120" s="372">
        <v>915</v>
      </c>
    </row>
    <row r="1121" spans="35:44">
      <c r="AI1121" s="628" t="str">
        <f t="shared" si="18"/>
        <v>43211Ε3 16η (Δ)219Sα12</v>
      </c>
      <c r="AJ1121" s="391">
        <v>43211</v>
      </c>
      <c r="AK1121" s="384" t="s">
        <v>1546</v>
      </c>
      <c r="AL1121" s="385">
        <v>219</v>
      </c>
      <c r="AM1121" s="386" t="s">
        <v>299</v>
      </c>
      <c r="AN1121" s="387" t="s">
        <v>892</v>
      </c>
      <c r="AO1121" s="387" t="s">
        <v>1202</v>
      </c>
      <c r="AP1121" s="387">
        <v>5</v>
      </c>
      <c r="AQ1121" s="553">
        <v>3606</v>
      </c>
      <c r="AR1121" s="372">
        <v>916</v>
      </c>
    </row>
    <row r="1122" spans="35:44">
      <c r="AI1122" s="628" t="str">
        <f t="shared" si="18"/>
        <v>43211Ε3 16η (Δ)219Sκ12</v>
      </c>
      <c r="AJ1122" s="391">
        <v>43211</v>
      </c>
      <c r="AK1122" s="384" t="s">
        <v>1546</v>
      </c>
      <c r="AL1122" s="385">
        <v>219</v>
      </c>
      <c r="AM1122" s="386" t="s">
        <v>299</v>
      </c>
      <c r="AN1122" s="387" t="s">
        <v>892</v>
      </c>
      <c r="AO1122" s="387" t="s">
        <v>1206</v>
      </c>
      <c r="AP1122" s="387">
        <v>9</v>
      </c>
      <c r="AQ1122" s="553">
        <v>3607</v>
      </c>
      <c r="AR1122" s="372">
        <v>916</v>
      </c>
    </row>
    <row r="1123" spans="35:44">
      <c r="AI1123" s="628" t="str">
        <f t="shared" si="18"/>
        <v>43211Ε3 16η (Δ)219Sα16</v>
      </c>
      <c r="AJ1123" s="391">
        <v>43211</v>
      </c>
      <c r="AK1123" s="384" t="s">
        <v>1546</v>
      </c>
      <c r="AL1123" s="385">
        <v>219</v>
      </c>
      <c r="AM1123" s="386" t="s">
        <v>299</v>
      </c>
      <c r="AN1123" s="387" t="s">
        <v>892</v>
      </c>
      <c r="AO1123" s="387" t="s">
        <v>1204</v>
      </c>
      <c r="AP1123" s="387">
        <v>7</v>
      </c>
      <c r="AQ1123" s="553">
        <v>3608</v>
      </c>
      <c r="AR1123" s="372">
        <v>916</v>
      </c>
    </row>
    <row r="1124" spans="35:44">
      <c r="AI1124" s="628" t="str">
        <f t="shared" si="18"/>
        <v>43211Ε3 16η (Δ)219Sκ16</v>
      </c>
      <c r="AJ1124" s="391">
        <v>43211</v>
      </c>
      <c r="AK1124" s="384" t="s">
        <v>1546</v>
      </c>
      <c r="AL1124" s="385">
        <v>219</v>
      </c>
      <c r="AM1124" s="386" t="s">
        <v>299</v>
      </c>
      <c r="AN1124" s="387" t="s">
        <v>892</v>
      </c>
      <c r="AO1124" s="387" t="s">
        <v>1208</v>
      </c>
      <c r="AP1124" s="387">
        <v>11</v>
      </c>
      <c r="AQ1124" s="553">
        <v>3609</v>
      </c>
      <c r="AR1124" s="372">
        <v>916</v>
      </c>
    </row>
    <row r="1125" spans="35:44">
      <c r="AI1125" s="628" t="str">
        <f t="shared" si="18"/>
        <v>43210Ε3 16η (ΙΑ)423Sα12</v>
      </c>
      <c r="AJ1125" s="391">
        <v>43210</v>
      </c>
      <c r="AK1125" s="384" t="s">
        <v>1547</v>
      </c>
      <c r="AL1125" s="385">
        <v>423</v>
      </c>
      <c r="AM1125" s="386" t="s">
        <v>188</v>
      </c>
      <c r="AN1125" s="387" t="s">
        <v>892</v>
      </c>
      <c r="AO1125" s="387" t="s">
        <v>1202</v>
      </c>
      <c r="AP1125" s="387">
        <v>5</v>
      </c>
      <c r="AQ1125" s="553">
        <v>3610</v>
      </c>
      <c r="AR1125" s="372">
        <v>917</v>
      </c>
    </row>
    <row r="1126" spans="35:44">
      <c r="AI1126" s="628" t="str">
        <f t="shared" si="18"/>
        <v>43210Ε3 16η (ΙΑ)423Sκ12</v>
      </c>
      <c r="AJ1126" s="391">
        <v>43210</v>
      </c>
      <c r="AK1126" s="384" t="s">
        <v>1547</v>
      </c>
      <c r="AL1126" s="385">
        <v>423</v>
      </c>
      <c r="AM1126" s="386" t="s">
        <v>188</v>
      </c>
      <c r="AN1126" s="387" t="s">
        <v>892</v>
      </c>
      <c r="AO1126" s="387" t="s">
        <v>1206</v>
      </c>
      <c r="AP1126" s="387">
        <v>9</v>
      </c>
      <c r="AQ1126" s="553">
        <v>3611</v>
      </c>
      <c r="AR1126" s="372">
        <v>917</v>
      </c>
    </row>
    <row r="1127" spans="35:44">
      <c r="AI1127" s="628" t="str">
        <f t="shared" si="18"/>
        <v>43210Ε3 16η (ΙΑ)423Sα16</v>
      </c>
      <c r="AJ1127" s="391">
        <v>43210</v>
      </c>
      <c r="AK1127" s="384" t="s">
        <v>1547</v>
      </c>
      <c r="AL1127" s="385">
        <v>423</v>
      </c>
      <c r="AM1127" s="386" t="s">
        <v>188</v>
      </c>
      <c r="AN1127" s="387" t="s">
        <v>892</v>
      </c>
      <c r="AO1127" s="387" t="s">
        <v>1204</v>
      </c>
      <c r="AP1127" s="387">
        <v>7</v>
      </c>
      <c r="AQ1127" s="553">
        <v>3612</v>
      </c>
      <c r="AR1127" s="372">
        <v>917</v>
      </c>
    </row>
    <row r="1128" spans="35:44">
      <c r="AI1128" s="628" t="str">
        <f t="shared" si="18"/>
        <v>43210Ε3 16η (ΙΑ)423Sκ16</v>
      </c>
      <c r="AJ1128" s="391">
        <v>43210</v>
      </c>
      <c r="AK1128" s="384" t="s">
        <v>1547</v>
      </c>
      <c r="AL1128" s="385">
        <v>423</v>
      </c>
      <c r="AM1128" s="386" t="s">
        <v>188</v>
      </c>
      <c r="AN1128" s="387" t="s">
        <v>892</v>
      </c>
      <c r="AO1128" s="387" t="s">
        <v>1208</v>
      </c>
      <c r="AP1128" s="387">
        <v>11</v>
      </c>
      <c r="AQ1128" s="553">
        <v>3613</v>
      </c>
      <c r="AR1128" s="372">
        <v>917</v>
      </c>
    </row>
    <row r="1129" spans="35:44">
      <c r="AI1129" s="628" t="str">
        <f t="shared" si="18"/>
        <v>43217Ε3 17η (ΙΑ)423Sα14</v>
      </c>
      <c r="AJ1129" s="391">
        <v>43217</v>
      </c>
      <c r="AK1129" s="384" t="s">
        <v>1548</v>
      </c>
      <c r="AL1129" s="385">
        <v>423</v>
      </c>
      <c r="AM1129" s="386" t="s">
        <v>188</v>
      </c>
      <c r="AN1129" s="387" t="s">
        <v>892</v>
      </c>
      <c r="AO1129" s="387" t="s">
        <v>1203</v>
      </c>
      <c r="AP1129" s="387">
        <v>6</v>
      </c>
      <c r="AQ1129" s="553">
        <v>3614</v>
      </c>
      <c r="AR1129" s="372">
        <v>918</v>
      </c>
    </row>
    <row r="1130" spans="35:44">
      <c r="AI1130" s="628" t="str">
        <f t="shared" si="18"/>
        <v>43217Ε3 17η (ΙΑ)423Sκ14</v>
      </c>
      <c r="AJ1130" s="391">
        <v>43217</v>
      </c>
      <c r="AK1130" s="384" t="s">
        <v>1548</v>
      </c>
      <c r="AL1130" s="385">
        <v>423</v>
      </c>
      <c r="AM1130" s="386" t="s">
        <v>188</v>
      </c>
      <c r="AN1130" s="387" t="s">
        <v>892</v>
      </c>
      <c r="AO1130" s="387" t="s">
        <v>1207</v>
      </c>
      <c r="AP1130" s="387">
        <v>10</v>
      </c>
      <c r="AQ1130" s="553">
        <v>3615</v>
      </c>
      <c r="AR1130" s="372">
        <v>918</v>
      </c>
    </row>
    <row r="1131" spans="35:44">
      <c r="AI1131" s="628" t="str">
        <f t="shared" si="18"/>
        <v>43211Ε3 16η (Ε)226Sα12</v>
      </c>
      <c r="AJ1131" s="391">
        <v>43211</v>
      </c>
      <c r="AK1131" s="384" t="s">
        <v>1549</v>
      </c>
      <c r="AL1131" s="385">
        <v>226</v>
      </c>
      <c r="AM1131" s="386" t="s">
        <v>226</v>
      </c>
      <c r="AN1131" s="387" t="s">
        <v>892</v>
      </c>
      <c r="AO1131" s="387" t="s">
        <v>1202</v>
      </c>
      <c r="AP1131" s="387">
        <v>5</v>
      </c>
      <c r="AQ1131" s="553">
        <v>3616</v>
      </c>
      <c r="AR1131" s="372">
        <v>919</v>
      </c>
    </row>
    <row r="1132" spans="35:44">
      <c r="AI1132" s="628" t="str">
        <f t="shared" si="18"/>
        <v>43211Ε3 16η (Ε)226Sκ12</v>
      </c>
      <c r="AJ1132" s="391">
        <v>43211</v>
      </c>
      <c r="AK1132" s="384" t="s">
        <v>1549</v>
      </c>
      <c r="AL1132" s="385">
        <v>226</v>
      </c>
      <c r="AM1132" s="386" t="s">
        <v>226</v>
      </c>
      <c r="AN1132" s="387" t="s">
        <v>892</v>
      </c>
      <c r="AO1132" s="387" t="s">
        <v>1206</v>
      </c>
      <c r="AP1132" s="387">
        <v>9</v>
      </c>
      <c r="AQ1132" s="553">
        <v>3617</v>
      </c>
      <c r="AR1132" s="372">
        <v>919</v>
      </c>
    </row>
    <row r="1133" spans="35:44">
      <c r="AI1133" s="628" t="str">
        <f t="shared" si="18"/>
        <v>43211Ε3 16η (Ε)226Sα16</v>
      </c>
      <c r="AJ1133" s="391">
        <v>43211</v>
      </c>
      <c r="AK1133" s="384" t="s">
        <v>1549</v>
      </c>
      <c r="AL1133" s="385">
        <v>226</v>
      </c>
      <c r="AM1133" s="386" t="s">
        <v>226</v>
      </c>
      <c r="AN1133" s="387" t="s">
        <v>892</v>
      </c>
      <c r="AO1133" s="387" t="s">
        <v>1204</v>
      </c>
      <c r="AP1133" s="387">
        <v>7</v>
      </c>
      <c r="AQ1133" s="553">
        <v>3618</v>
      </c>
      <c r="AR1133" s="372">
        <v>919</v>
      </c>
    </row>
    <row r="1134" spans="35:44">
      <c r="AI1134" s="628" t="str">
        <f t="shared" si="18"/>
        <v>43211Ε3 16η (Ε)226Sκ16</v>
      </c>
      <c r="AJ1134" s="391">
        <v>43211</v>
      </c>
      <c r="AK1134" s="384" t="s">
        <v>1549</v>
      </c>
      <c r="AL1134" s="385">
        <v>226</v>
      </c>
      <c r="AM1134" s="386" t="s">
        <v>226</v>
      </c>
      <c r="AN1134" s="387" t="s">
        <v>892</v>
      </c>
      <c r="AO1134" s="387" t="s">
        <v>1208</v>
      </c>
      <c r="AP1134" s="387">
        <v>11</v>
      </c>
      <c r="AQ1134" s="553">
        <v>3619</v>
      </c>
      <c r="AR1134" s="372">
        <v>919</v>
      </c>
    </row>
    <row r="1135" spans="35:44">
      <c r="AI1135" s="628" t="str">
        <f t="shared" si="18"/>
        <v>43210Ε3 16η (Θ)398Sα12</v>
      </c>
      <c r="AJ1135" s="391">
        <v>43210</v>
      </c>
      <c r="AK1135" s="384" t="s">
        <v>1550</v>
      </c>
      <c r="AL1135" s="385">
        <v>398</v>
      </c>
      <c r="AM1135" s="386" t="s">
        <v>331</v>
      </c>
      <c r="AN1135" s="387" t="s">
        <v>892</v>
      </c>
      <c r="AO1135" s="387" t="s">
        <v>1202</v>
      </c>
      <c r="AP1135" s="387">
        <v>5</v>
      </c>
      <c r="AQ1135" s="553">
        <v>3620</v>
      </c>
      <c r="AR1135" s="372">
        <v>920</v>
      </c>
    </row>
    <row r="1136" spans="35:44">
      <c r="AI1136" s="628" t="str">
        <f t="shared" si="18"/>
        <v>43210Ε3 16η (Θ)398Sκ12</v>
      </c>
      <c r="AJ1136" s="391">
        <v>43210</v>
      </c>
      <c r="AK1136" s="384" t="s">
        <v>1550</v>
      </c>
      <c r="AL1136" s="385">
        <v>398</v>
      </c>
      <c r="AM1136" s="386" t="s">
        <v>331</v>
      </c>
      <c r="AN1136" s="387" t="s">
        <v>892</v>
      </c>
      <c r="AO1136" s="387" t="s">
        <v>1206</v>
      </c>
      <c r="AP1136" s="387">
        <v>9</v>
      </c>
      <c r="AQ1136" s="553">
        <v>3621</v>
      </c>
      <c r="AR1136" s="372">
        <v>920</v>
      </c>
    </row>
    <row r="1137" spans="35:44">
      <c r="AI1137" s="628" t="str">
        <f t="shared" si="18"/>
        <v>43210Ε3 16η (Θ)398Sα14</v>
      </c>
      <c r="AJ1137" s="391">
        <v>43210</v>
      </c>
      <c r="AK1137" s="384" t="s">
        <v>1550</v>
      </c>
      <c r="AL1137" s="385">
        <v>398</v>
      </c>
      <c r="AM1137" s="386" t="s">
        <v>331</v>
      </c>
      <c r="AN1137" s="387" t="s">
        <v>892</v>
      </c>
      <c r="AO1137" s="387" t="s">
        <v>1203</v>
      </c>
      <c r="AP1137" s="387">
        <v>6</v>
      </c>
      <c r="AQ1137" s="553">
        <v>3622</v>
      </c>
      <c r="AR1137" s="372">
        <v>920</v>
      </c>
    </row>
    <row r="1138" spans="35:44">
      <c r="AI1138" s="628" t="str">
        <f t="shared" si="18"/>
        <v>43210Ε3 16η (Θ)398Sκ14</v>
      </c>
      <c r="AJ1138" s="391">
        <v>43210</v>
      </c>
      <c r="AK1138" s="384" t="s">
        <v>1550</v>
      </c>
      <c r="AL1138" s="385">
        <v>398</v>
      </c>
      <c r="AM1138" s="386" t="s">
        <v>331</v>
      </c>
      <c r="AN1138" s="387" t="s">
        <v>892</v>
      </c>
      <c r="AO1138" s="387" t="s">
        <v>1207</v>
      </c>
      <c r="AP1138" s="387">
        <v>10</v>
      </c>
      <c r="AQ1138" s="553">
        <v>3623</v>
      </c>
      <c r="AR1138" s="372">
        <v>920</v>
      </c>
    </row>
    <row r="1139" spans="35:44">
      <c r="AI1139" s="628" t="str">
        <f t="shared" si="18"/>
        <v>43210Ε3 16η (Θ)398Sα16</v>
      </c>
      <c r="AJ1139" s="391">
        <v>43210</v>
      </c>
      <c r="AK1139" s="384" t="s">
        <v>1550</v>
      </c>
      <c r="AL1139" s="385">
        <v>398</v>
      </c>
      <c r="AM1139" s="386" t="s">
        <v>331</v>
      </c>
      <c r="AN1139" s="387" t="s">
        <v>892</v>
      </c>
      <c r="AO1139" s="387" t="s">
        <v>1204</v>
      </c>
      <c r="AP1139" s="387">
        <v>7</v>
      </c>
      <c r="AQ1139" s="553">
        <v>3624</v>
      </c>
      <c r="AR1139" s="372">
        <v>920</v>
      </c>
    </row>
    <row r="1140" spans="35:44">
      <c r="AI1140" s="628" t="str">
        <f t="shared" si="18"/>
        <v>43210Ε3 16η (Θ)398Sκ16</v>
      </c>
      <c r="AJ1140" s="391">
        <v>43210</v>
      </c>
      <c r="AK1140" s="384" t="s">
        <v>1550</v>
      </c>
      <c r="AL1140" s="385">
        <v>398</v>
      </c>
      <c r="AM1140" s="386" t="s">
        <v>331</v>
      </c>
      <c r="AN1140" s="387" t="s">
        <v>892</v>
      </c>
      <c r="AO1140" s="387" t="s">
        <v>1208</v>
      </c>
      <c r="AP1140" s="387">
        <v>11</v>
      </c>
      <c r="AQ1140" s="553">
        <v>3625</v>
      </c>
      <c r="AR1140" s="372">
        <v>920</v>
      </c>
    </row>
    <row r="1141" spans="35:44">
      <c r="AI1141" s="628" t="str">
        <f t="shared" si="18"/>
        <v>43211Ε3 16η (Γ)186Sα14</v>
      </c>
      <c r="AJ1141" s="391">
        <v>43211</v>
      </c>
      <c r="AK1141" s="384" t="s">
        <v>1551</v>
      </c>
      <c r="AL1141" s="385">
        <v>186</v>
      </c>
      <c r="AM1141" s="386" t="s">
        <v>285</v>
      </c>
      <c r="AN1141" s="387" t="s">
        <v>892</v>
      </c>
      <c r="AO1141" s="387" t="s">
        <v>1203</v>
      </c>
      <c r="AP1141" s="387">
        <v>6</v>
      </c>
      <c r="AQ1141" s="553">
        <v>3626</v>
      </c>
      <c r="AR1141" s="372">
        <v>921</v>
      </c>
    </row>
    <row r="1142" spans="35:44">
      <c r="AI1142" s="628" t="str">
        <f t="shared" si="18"/>
        <v>43211Ε3 16η (Γ)186Sκ14</v>
      </c>
      <c r="AJ1142" s="391">
        <v>43211</v>
      </c>
      <c r="AK1142" s="384" t="s">
        <v>1551</v>
      </c>
      <c r="AL1142" s="385">
        <v>186</v>
      </c>
      <c r="AM1142" s="386" t="s">
        <v>285</v>
      </c>
      <c r="AN1142" s="387" t="s">
        <v>892</v>
      </c>
      <c r="AO1142" s="387" t="s">
        <v>1207</v>
      </c>
      <c r="AP1142" s="387">
        <v>10</v>
      </c>
      <c r="AQ1142" s="553">
        <v>3627</v>
      </c>
      <c r="AR1142" s="372">
        <v>921</v>
      </c>
    </row>
    <row r="1143" spans="35:44">
      <c r="AI1143" s="628" t="str">
        <f t="shared" si="18"/>
        <v>43185TE (ΗΡΑΚΛΕΙΟ ΟΑΑ)15Sα14</v>
      </c>
      <c r="AJ1143" s="391">
        <v>43185</v>
      </c>
      <c r="AK1143" s="384" t="s">
        <v>1332</v>
      </c>
      <c r="AL1143" s="385">
        <v>15</v>
      </c>
      <c r="AM1143" s="386" t="s">
        <v>1280</v>
      </c>
      <c r="AN1143" s="387" t="s">
        <v>892</v>
      </c>
      <c r="AO1143" s="387" t="s">
        <v>1203</v>
      </c>
      <c r="AP1143" s="387">
        <v>6</v>
      </c>
      <c r="AQ1143" s="553">
        <v>3628</v>
      </c>
      <c r="AR1143" s="372">
        <v>922</v>
      </c>
    </row>
    <row r="1144" spans="35:44">
      <c r="AI1144" s="628" t="str">
        <f t="shared" si="18"/>
        <v>43185TE (ΗΡΑΚΛΕΙΟ ΟΑΑ)15Dα14</v>
      </c>
      <c r="AJ1144" s="391">
        <v>43185</v>
      </c>
      <c r="AK1144" s="384" t="s">
        <v>1332</v>
      </c>
      <c r="AL1144" s="385">
        <v>15</v>
      </c>
      <c r="AM1144" s="386" t="s">
        <v>1280</v>
      </c>
      <c r="AN1144" s="387" t="s">
        <v>893</v>
      </c>
      <c r="AO1144" s="387" t="s">
        <v>1203</v>
      </c>
      <c r="AP1144" s="387">
        <v>14</v>
      </c>
      <c r="AQ1144" s="553">
        <v>3629</v>
      </c>
      <c r="AR1144" s="372">
        <v>922</v>
      </c>
    </row>
    <row r="1145" spans="35:44">
      <c r="AI1145" s="628" t="str">
        <f t="shared" si="18"/>
        <v>43185TE (ΗΡΑΚΛΕΙΟ ΟΑΑ)15Sκ14</v>
      </c>
      <c r="AJ1145" s="391">
        <v>43185</v>
      </c>
      <c r="AK1145" s="384" t="s">
        <v>1332</v>
      </c>
      <c r="AL1145" s="385">
        <v>15</v>
      </c>
      <c r="AM1145" s="386" t="s">
        <v>1280</v>
      </c>
      <c r="AN1145" s="387" t="s">
        <v>892</v>
      </c>
      <c r="AO1145" s="387" t="s">
        <v>1207</v>
      </c>
      <c r="AP1145" s="387">
        <v>10</v>
      </c>
      <c r="AQ1145" s="553">
        <v>3630</v>
      </c>
      <c r="AR1145" s="372">
        <v>922</v>
      </c>
    </row>
    <row r="1146" spans="35:44">
      <c r="AI1146" s="628" t="str">
        <f t="shared" si="18"/>
        <v>43185TE (ΗΡΑΚΛΕΙΟ ΟΑΑ)15Dκ14</v>
      </c>
      <c r="AJ1146" s="391">
        <v>43185</v>
      </c>
      <c r="AK1146" s="384" t="s">
        <v>1332</v>
      </c>
      <c r="AL1146" s="385">
        <v>15</v>
      </c>
      <c r="AM1146" s="386" t="s">
        <v>1280</v>
      </c>
      <c r="AN1146" s="387" t="s">
        <v>893</v>
      </c>
      <c r="AO1146" s="387" t="s">
        <v>1207</v>
      </c>
      <c r="AP1146" s="387">
        <v>18</v>
      </c>
      <c r="AQ1146" s="553">
        <v>3631</v>
      </c>
      <c r="AR1146" s="372">
        <v>922</v>
      </c>
    </row>
    <row r="1147" spans="35:44">
      <c r="AI1147" s="628" t="str">
        <f t="shared" si="18"/>
        <v>43192TE (ΠΕΥΚΗ Γ ΚΑΛΟΒΕΛΩΝΗΣ)15Sα14</v>
      </c>
      <c r="AJ1147" s="391">
        <v>43192</v>
      </c>
      <c r="AK1147" s="384" t="s">
        <v>1552</v>
      </c>
      <c r="AL1147" s="385">
        <v>15</v>
      </c>
      <c r="AM1147" s="386" t="s">
        <v>1280</v>
      </c>
      <c r="AN1147" s="387" t="s">
        <v>892</v>
      </c>
      <c r="AO1147" s="387" t="s">
        <v>1203</v>
      </c>
      <c r="AP1147" s="387">
        <v>6</v>
      </c>
      <c r="AQ1147" s="553">
        <v>3632</v>
      </c>
      <c r="AR1147" s="372">
        <v>923</v>
      </c>
    </row>
    <row r="1148" spans="35:44">
      <c r="AI1148" s="628" t="str">
        <f t="shared" si="18"/>
        <v>43192TE (ΠΕΥΚΗ Γ ΚΑΛΟΒΕΛΩΝΗΣ)15Dα14</v>
      </c>
      <c r="AJ1148" s="391">
        <v>43192</v>
      </c>
      <c r="AK1148" s="384" t="s">
        <v>1552</v>
      </c>
      <c r="AL1148" s="385">
        <v>15</v>
      </c>
      <c r="AM1148" s="386" t="s">
        <v>1280</v>
      </c>
      <c r="AN1148" s="387" t="s">
        <v>893</v>
      </c>
      <c r="AO1148" s="387" t="s">
        <v>1203</v>
      </c>
      <c r="AP1148" s="387">
        <v>14</v>
      </c>
      <c r="AQ1148" s="553">
        <v>3633</v>
      </c>
      <c r="AR1148" s="372">
        <v>923</v>
      </c>
    </row>
    <row r="1149" spans="35:44">
      <c r="AI1149" s="628" t="str">
        <f t="shared" si="18"/>
        <v>43192TE (ΠΕΥΚΗ Γ ΚΑΛΟΒΕΛΩΝΗΣ)15Sκ14</v>
      </c>
      <c r="AJ1149" s="391">
        <v>43192</v>
      </c>
      <c r="AK1149" s="384" t="s">
        <v>1552</v>
      </c>
      <c r="AL1149" s="385">
        <v>15</v>
      </c>
      <c r="AM1149" s="386" t="s">
        <v>1280</v>
      </c>
      <c r="AN1149" s="387" t="s">
        <v>892</v>
      </c>
      <c r="AO1149" s="387" t="s">
        <v>1207</v>
      </c>
      <c r="AP1149" s="387">
        <v>10</v>
      </c>
      <c r="AQ1149" s="553">
        <v>3634</v>
      </c>
      <c r="AR1149" s="372">
        <v>923</v>
      </c>
    </row>
    <row r="1150" spans="35:44">
      <c r="AI1150" s="628" t="str">
        <f t="shared" si="18"/>
        <v>43192TE (ΠΕΥΚΗ Γ ΚΑΛΟΒΕΛΩΝΗΣ)15Dκ14</v>
      </c>
      <c r="AJ1150" s="391">
        <v>43192</v>
      </c>
      <c r="AK1150" s="384" t="s">
        <v>1552</v>
      </c>
      <c r="AL1150" s="385">
        <v>15</v>
      </c>
      <c r="AM1150" s="386" t="s">
        <v>1280</v>
      </c>
      <c r="AN1150" s="387" t="s">
        <v>893</v>
      </c>
      <c r="AO1150" s="387" t="s">
        <v>1207</v>
      </c>
      <c r="AP1150" s="387">
        <v>18</v>
      </c>
      <c r="AQ1150" s="553">
        <v>3635</v>
      </c>
      <c r="AR1150" s="372">
        <v>923</v>
      </c>
    </row>
    <row r="1151" spans="35:44">
      <c r="AI1151" s="628" t="str">
        <f t="shared" si="18"/>
        <v>43164ITF (BULAWAYO)14Sα18</v>
      </c>
      <c r="AJ1151" s="391">
        <v>43164</v>
      </c>
      <c r="AK1151" s="384" t="s">
        <v>1553</v>
      </c>
      <c r="AL1151" s="385">
        <v>14</v>
      </c>
      <c r="AM1151" s="386" t="s">
        <v>1278</v>
      </c>
      <c r="AN1151" s="387" t="s">
        <v>892</v>
      </c>
      <c r="AO1151" s="387" t="s">
        <v>1205</v>
      </c>
      <c r="AP1151" s="387">
        <v>8</v>
      </c>
      <c r="AQ1151" s="553">
        <v>3636</v>
      </c>
      <c r="AR1151" s="372">
        <v>924</v>
      </c>
    </row>
    <row r="1152" spans="35:44">
      <c r="AI1152" s="628" t="str">
        <f t="shared" si="18"/>
        <v>43164ITF (BULAWAYO)14Dα18</v>
      </c>
      <c r="AJ1152" s="391">
        <v>43164</v>
      </c>
      <c r="AK1152" s="384" t="s">
        <v>1553</v>
      </c>
      <c r="AL1152" s="385">
        <v>14</v>
      </c>
      <c r="AM1152" s="386" t="s">
        <v>1278</v>
      </c>
      <c r="AN1152" s="387" t="s">
        <v>893</v>
      </c>
      <c r="AO1152" s="387" t="s">
        <v>1205</v>
      </c>
      <c r="AP1152" s="387">
        <v>16</v>
      </c>
      <c r="AQ1152" s="553">
        <v>3637</v>
      </c>
      <c r="AR1152" s="372">
        <v>924</v>
      </c>
    </row>
    <row r="1153" spans="35:44">
      <c r="AI1153" s="628" t="str">
        <f t="shared" si="18"/>
        <v>43218Ε3 17η (Ε)226Sα14</v>
      </c>
      <c r="AJ1153" s="391">
        <v>43218</v>
      </c>
      <c r="AK1153" s="384" t="s">
        <v>1347</v>
      </c>
      <c r="AL1153" s="385">
        <v>226</v>
      </c>
      <c r="AM1153" s="386" t="s">
        <v>226</v>
      </c>
      <c r="AN1153" s="387" t="s">
        <v>892</v>
      </c>
      <c r="AO1153" s="387" t="s">
        <v>1203</v>
      </c>
      <c r="AP1153" s="387">
        <v>6</v>
      </c>
      <c r="AQ1153" s="553">
        <v>3638</v>
      </c>
      <c r="AR1153" s="372">
        <v>925</v>
      </c>
    </row>
    <row r="1154" spans="35:44">
      <c r="AI1154" s="628" t="str">
        <f t="shared" si="18"/>
        <v>43218Ε3 17η (Ε)226Sκ14</v>
      </c>
      <c r="AJ1154" s="391">
        <v>43218</v>
      </c>
      <c r="AK1154" s="384" t="s">
        <v>1347</v>
      </c>
      <c r="AL1154" s="385">
        <v>226</v>
      </c>
      <c r="AM1154" s="386" t="s">
        <v>226</v>
      </c>
      <c r="AN1154" s="387" t="s">
        <v>892</v>
      </c>
      <c r="AO1154" s="387" t="s">
        <v>1207</v>
      </c>
      <c r="AP1154" s="387">
        <v>10</v>
      </c>
      <c r="AQ1154" s="553">
        <v>3639</v>
      </c>
      <c r="AR1154" s="372">
        <v>925</v>
      </c>
    </row>
    <row r="1155" spans="35:44">
      <c r="AI1155" s="628" t="str">
        <f t="shared" ref="AI1155:AI1218" si="19">AJ1155&amp;AK1155&amp;AL1155&amp;AN1155&amp;AO1155</f>
        <v>43211Ε3 16η (Β)147Sα14</v>
      </c>
      <c r="AJ1155" s="391">
        <v>43211</v>
      </c>
      <c r="AK1155" s="384" t="s">
        <v>1554</v>
      </c>
      <c r="AL1155" s="385">
        <v>147</v>
      </c>
      <c r="AM1155" s="386" t="s">
        <v>265</v>
      </c>
      <c r="AN1155" s="387" t="s">
        <v>892</v>
      </c>
      <c r="AO1155" s="387" t="s">
        <v>1203</v>
      </c>
      <c r="AP1155" s="387">
        <v>6</v>
      </c>
      <c r="AQ1155" s="553">
        <v>3640</v>
      </c>
      <c r="AR1155" s="372">
        <v>926</v>
      </c>
    </row>
    <row r="1156" spans="35:44">
      <c r="AI1156" s="628" t="str">
        <f t="shared" si="19"/>
        <v>43211Ε3 16η (Β)147Sκ14</v>
      </c>
      <c r="AJ1156" s="391">
        <v>43211</v>
      </c>
      <c r="AK1156" s="384" t="s">
        <v>1554</v>
      </c>
      <c r="AL1156" s="385">
        <v>147</v>
      </c>
      <c r="AM1156" s="386" t="s">
        <v>265</v>
      </c>
      <c r="AN1156" s="387" t="s">
        <v>892</v>
      </c>
      <c r="AO1156" s="387" t="s">
        <v>1207</v>
      </c>
      <c r="AP1156" s="387">
        <v>10</v>
      </c>
      <c r="AQ1156" s="553">
        <v>3641</v>
      </c>
      <c r="AR1156" s="372">
        <v>926</v>
      </c>
    </row>
    <row r="1157" spans="35:44">
      <c r="AI1157" s="628" t="str">
        <f t="shared" si="19"/>
        <v>43211Ε3 16η (ΣΤ)268Sα14</v>
      </c>
      <c r="AJ1157" s="391">
        <v>43211</v>
      </c>
      <c r="AK1157" s="384" t="s">
        <v>1555</v>
      </c>
      <c r="AL1157" s="385">
        <v>268</v>
      </c>
      <c r="AM1157" s="386" t="s">
        <v>198</v>
      </c>
      <c r="AN1157" s="387" t="s">
        <v>892</v>
      </c>
      <c r="AO1157" s="387" t="s">
        <v>1203</v>
      </c>
      <c r="AP1157" s="387">
        <v>6</v>
      </c>
      <c r="AQ1157" s="553">
        <v>3642</v>
      </c>
      <c r="AR1157" s="372">
        <v>927</v>
      </c>
    </row>
    <row r="1158" spans="35:44">
      <c r="AI1158" s="628" t="str">
        <f t="shared" si="19"/>
        <v>43211Ε3 16η (ΣΤ)268Sκ14</v>
      </c>
      <c r="AJ1158" s="391">
        <v>43211</v>
      </c>
      <c r="AK1158" s="384" t="s">
        <v>1555</v>
      </c>
      <c r="AL1158" s="385">
        <v>268</v>
      </c>
      <c r="AM1158" s="386" t="s">
        <v>198</v>
      </c>
      <c r="AN1158" s="387" t="s">
        <v>892</v>
      </c>
      <c r="AO1158" s="387" t="s">
        <v>1207</v>
      </c>
      <c r="AP1158" s="387">
        <v>10</v>
      </c>
      <c r="AQ1158" s="553">
        <v>3643</v>
      </c>
      <c r="AR1158" s="372">
        <v>927</v>
      </c>
    </row>
    <row r="1159" spans="35:44">
      <c r="AI1159" s="628" t="str">
        <f t="shared" si="19"/>
        <v>43218Ε3 17η (Δ)219Sα14</v>
      </c>
      <c r="AJ1159" s="391">
        <v>43218</v>
      </c>
      <c r="AK1159" s="384" t="s">
        <v>1346</v>
      </c>
      <c r="AL1159" s="385">
        <v>219</v>
      </c>
      <c r="AM1159" s="386" t="s">
        <v>299</v>
      </c>
      <c r="AN1159" s="387" t="s">
        <v>892</v>
      </c>
      <c r="AO1159" s="387" t="s">
        <v>1203</v>
      </c>
      <c r="AP1159" s="387">
        <v>6</v>
      </c>
      <c r="AQ1159" s="553">
        <v>3644</v>
      </c>
      <c r="AR1159" s="372">
        <v>928</v>
      </c>
    </row>
    <row r="1160" spans="35:44">
      <c r="AI1160" s="628" t="str">
        <f t="shared" si="19"/>
        <v>43218Ε3 17η (Δ)219Sκ14</v>
      </c>
      <c r="AJ1160" s="391">
        <v>43218</v>
      </c>
      <c r="AK1160" s="384" t="s">
        <v>1346</v>
      </c>
      <c r="AL1160" s="385">
        <v>219</v>
      </c>
      <c r="AM1160" s="386" t="s">
        <v>299</v>
      </c>
      <c r="AN1160" s="387" t="s">
        <v>892</v>
      </c>
      <c r="AO1160" s="387" t="s">
        <v>1207</v>
      </c>
      <c r="AP1160" s="387">
        <v>10</v>
      </c>
      <c r="AQ1160" s="553">
        <v>3645</v>
      </c>
      <c r="AR1160" s="372">
        <v>928</v>
      </c>
    </row>
    <row r="1161" spans="35:44">
      <c r="AI1161" s="628" t="str">
        <f t="shared" si="19"/>
        <v>43218Ε3 17η (Α)115Sα12</v>
      </c>
      <c r="AJ1161" s="391">
        <v>43218</v>
      </c>
      <c r="AK1161" s="384" t="s">
        <v>1556</v>
      </c>
      <c r="AL1161" s="385">
        <v>115</v>
      </c>
      <c r="AM1161" s="386" t="s">
        <v>325</v>
      </c>
      <c r="AN1161" s="387" t="s">
        <v>892</v>
      </c>
      <c r="AO1161" s="387" t="s">
        <v>1202</v>
      </c>
      <c r="AP1161" s="387">
        <v>5</v>
      </c>
      <c r="AQ1161" s="553">
        <v>3646</v>
      </c>
      <c r="AR1161" s="372">
        <v>929</v>
      </c>
    </row>
    <row r="1162" spans="35:44">
      <c r="AI1162" s="628" t="str">
        <f t="shared" si="19"/>
        <v>43218Ε3 17η (Α)115Sα16</v>
      </c>
      <c r="AJ1162" s="391">
        <v>43218</v>
      </c>
      <c r="AK1162" s="384" t="s">
        <v>1556</v>
      </c>
      <c r="AL1162" s="385">
        <v>115</v>
      </c>
      <c r="AM1162" s="386" t="s">
        <v>325</v>
      </c>
      <c r="AN1162" s="387" t="s">
        <v>892</v>
      </c>
      <c r="AO1162" s="387" t="s">
        <v>1204</v>
      </c>
      <c r="AP1162" s="387">
        <v>7</v>
      </c>
      <c r="AQ1162" s="553">
        <v>3647</v>
      </c>
      <c r="AR1162" s="372">
        <v>929</v>
      </c>
    </row>
    <row r="1163" spans="35:44">
      <c r="AI1163" s="628" t="str">
        <f t="shared" si="19"/>
        <v>43218Ε3 17η (Α)115Sκ12</v>
      </c>
      <c r="AJ1163" s="391">
        <v>43218</v>
      </c>
      <c r="AK1163" s="384" t="s">
        <v>1556</v>
      </c>
      <c r="AL1163" s="385">
        <v>115</v>
      </c>
      <c r="AM1163" s="386" t="s">
        <v>325</v>
      </c>
      <c r="AN1163" s="387" t="s">
        <v>892</v>
      </c>
      <c r="AO1163" s="387" t="s">
        <v>1206</v>
      </c>
      <c r="AP1163" s="387">
        <v>9</v>
      </c>
      <c r="AQ1163" s="553">
        <v>3648</v>
      </c>
      <c r="AR1163" s="372">
        <v>929</v>
      </c>
    </row>
    <row r="1164" spans="35:44">
      <c r="AI1164" s="628" t="str">
        <f t="shared" si="19"/>
        <v>43218Ε3 17η (Α)115Sκ16</v>
      </c>
      <c r="AJ1164" s="391">
        <v>43218</v>
      </c>
      <c r="AK1164" s="384" t="s">
        <v>1556</v>
      </c>
      <c r="AL1164" s="385">
        <v>115</v>
      </c>
      <c r="AM1164" s="386" t="s">
        <v>325</v>
      </c>
      <c r="AN1164" s="387" t="s">
        <v>892</v>
      </c>
      <c r="AO1164" s="387" t="s">
        <v>1208</v>
      </c>
      <c r="AP1164" s="387">
        <v>11</v>
      </c>
      <c r="AQ1164" s="553">
        <v>3649</v>
      </c>
      <c r="AR1164" s="372">
        <v>929</v>
      </c>
    </row>
    <row r="1165" spans="35:44">
      <c r="AI1165" s="628" t="str">
        <f t="shared" si="19"/>
        <v>43218Ε3 17η (Ζ)305Sα12</v>
      </c>
      <c r="AJ1165" s="391">
        <v>43218</v>
      </c>
      <c r="AK1165" s="384" t="s">
        <v>1557</v>
      </c>
      <c r="AL1165" s="385">
        <v>305</v>
      </c>
      <c r="AM1165" s="386" t="s">
        <v>256</v>
      </c>
      <c r="AN1165" s="387" t="s">
        <v>892</v>
      </c>
      <c r="AO1165" s="387" t="s">
        <v>1202</v>
      </c>
      <c r="AP1165" s="387">
        <v>5</v>
      </c>
      <c r="AQ1165" s="553">
        <v>3650</v>
      </c>
      <c r="AR1165" s="372">
        <v>930</v>
      </c>
    </row>
    <row r="1166" spans="35:44">
      <c r="AI1166" s="628" t="str">
        <f t="shared" si="19"/>
        <v>43218Ε3 17η (Ζ)305Sκ12</v>
      </c>
      <c r="AJ1166" s="391">
        <v>43218</v>
      </c>
      <c r="AK1166" s="384" t="s">
        <v>1557</v>
      </c>
      <c r="AL1166" s="385">
        <v>305</v>
      </c>
      <c r="AM1166" s="386" t="s">
        <v>256</v>
      </c>
      <c r="AN1166" s="387" t="s">
        <v>892</v>
      </c>
      <c r="AO1166" s="387" t="s">
        <v>1206</v>
      </c>
      <c r="AP1166" s="387">
        <v>9</v>
      </c>
      <c r="AQ1166" s="553">
        <v>3651</v>
      </c>
      <c r="AR1166" s="372">
        <v>930</v>
      </c>
    </row>
    <row r="1167" spans="35:44">
      <c r="AI1167" s="628" t="str">
        <f t="shared" si="19"/>
        <v>43218Ε3 17η (Ζ)305Sα14</v>
      </c>
      <c r="AJ1167" s="391">
        <v>43218</v>
      </c>
      <c r="AK1167" s="384" t="s">
        <v>1557</v>
      </c>
      <c r="AL1167" s="385">
        <v>305</v>
      </c>
      <c r="AM1167" s="386" t="s">
        <v>256</v>
      </c>
      <c r="AN1167" s="387" t="s">
        <v>892</v>
      </c>
      <c r="AO1167" s="387" t="s">
        <v>1203</v>
      </c>
      <c r="AP1167" s="387">
        <v>6</v>
      </c>
      <c r="AQ1167" s="553">
        <v>3652</v>
      </c>
      <c r="AR1167" s="372">
        <v>930</v>
      </c>
    </row>
    <row r="1168" spans="35:44">
      <c r="AI1168" s="628" t="str">
        <f t="shared" si="19"/>
        <v>43218Ε3 17η (Ζ)305Sκ14</v>
      </c>
      <c r="AJ1168" s="391">
        <v>43218</v>
      </c>
      <c r="AK1168" s="384" t="s">
        <v>1557</v>
      </c>
      <c r="AL1168" s="385">
        <v>305</v>
      </c>
      <c r="AM1168" s="386" t="s">
        <v>256</v>
      </c>
      <c r="AN1168" s="387" t="s">
        <v>892</v>
      </c>
      <c r="AO1168" s="387" t="s">
        <v>1207</v>
      </c>
      <c r="AP1168" s="387">
        <v>10</v>
      </c>
      <c r="AQ1168" s="553">
        <v>3653</v>
      </c>
      <c r="AR1168" s="372">
        <v>930</v>
      </c>
    </row>
    <row r="1169" spans="35:44">
      <c r="AI1169" s="628" t="str">
        <f t="shared" si="19"/>
        <v>43218Ε3 17η (Ζ)305Sα16</v>
      </c>
      <c r="AJ1169" s="391">
        <v>43218</v>
      </c>
      <c r="AK1169" s="384" t="s">
        <v>1557</v>
      </c>
      <c r="AL1169" s="385">
        <v>305</v>
      </c>
      <c r="AM1169" s="386" t="s">
        <v>256</v>
      </c>
      <c r="AN1169" s="387" t="s">
        <v>892</v>
      </c>
      <c r="AO1169" s="387" t="s">
        <v>1204</v>
      </c>
      <c r="AP1169" s="387">
        <v>7</v>
      </c>
      <c r="AQ1169" s="553">
        <v>3654</v>
      </c>
      <c r="AR1169" s="372">
        <v>930</v>
      </c>
    </row>
    <row r="1170" spans="35:44">
      <c r="AI1170" s="628" t="str">
        <f t="shared" si="19"/>
        <v>43218Ε3 17η (Ζ)305Sκ16</v>
      </c>
      <c r="AJ1170" s="391">
        <v>43218</v>
      </c>
      <c r="AK1170" s="384" t="s">
        <v>1557</v>
      </c>
      <c r="AL1170" s="385">
        <v>305</v>
      </c>
      <c r="AM1170" s="386" t="s">
        <v>256</v>
      </c>
      <c r="AN1170" s="387" t="s">
        <v>892</v>
      </c>
      <c r="AO1170" s="387" t="s">
        <v>1208</v>
      </c>
      <c r="AP1170" s="387">
        <v>11</v>
      </c>
      <c r="AQ1170" s="553">
        <v>3655</v>
      </c>
      <c r="AR1170" s="372">
        <v>930</v>
      </c>
    </row>
    <row r="1171" spans="35:44">
      <c r="AI1171" s="628" t="str">
        <f t="shared" si="19"/>
        <v>43217Ε3 17η (Η)363Sα14</v>
      </c>
      <c r="AJ1171" s="391">
        <v>43217</v>
      </c>
      <c r="AK1171" s="384" t="s">
        <v>1558</v>
      </c>
      <c r="AL1171" s="385">
        <v>363</v>
      </c>
      <c r="AM1171" s="386" t="s">
        <v>376</v>
      </c>
      <c r="AN1171" s="387" t="s">
        <v>892</v>
      </c>
      <c r="AO1171" s="387" t="s">
        <v>1203</v>
      </c>
      <c r="AP1171" s="387">
        <v>6</v>
      </c>
      <c r="AQ1171" s="553">
        <v>3656</v>
      </c>
      <c r="AR1171" s="372">
        <v>932</v>
      </c>
    </row>
    <row r="1172" spans="35:44">
      <c r="AI1172" s="628" t="str">
        <f t="shared" si="19"/>
        <v>43217Ε3 17η (Η)363Sκ14</v>
      </c>
      <c r="AJ1172" s="391">
        <v>43217</v>
      </c>
      <c r="AK1172" s="384" t="s">
        <v>1558</v>
      </c>
      <c r="AL1172" s="385">
        <v>363</v>
      </c>
      <c r="AM1172" s="386" t="s">
        <v>376</v>
      </c>
      <c r="AN1172" s="387" t="s">
        <v>892</v>
      </c>
      <c r="AO1172" s="387" t="s">
        <v>1207</v>
      </c>
      <c r="AP1172" s="387">
        <v>10</v>
      </c>
      <c r="AQ1172" s="553">
        <v>3657</v>
      </c>
      <c r="AR1172" s="372">
        <v>932</v>
      </c>
    </row>
    <row r="1173" spans="35:44">
      <c r="AI1173" s="628" t="str">
        <f t="shared" si="19"/>
        <v>43218Ε3 17η (ΣΤ)285Sα12</v>
      </c>
      <c r="AJ1173" s="391">
        <v>43218</v>
      </c>
      <c r="AK1173" s="384" t="s">
        <v>1348</v>
      </c>
      <c r="AL1173" s="385">
        <v>285</v>
      </c>
      <c r="AM1173" s="386" t="s">
        <v>304</v>
      </c>
      <c r="AN1173" s="387" t="s">
        <v>892</v>
      </c>
      <c r="AO1173" s="387" t="s">
        <v>1202</v>
      </c>
      <c r="AP1173" s="387">
        <v>5</v>
      </c>
      <c r="AQ1173" s="553">
        <v>3658</v>
      </c>
      <c r="AR1173" s="372">
        <v>933</v>
      </c>
    </row>
    <row r="1174" spans="35:44">
      <c r="AI1174" s="628" t="str">
        <f t="shared" si="19"/>
        <v>43218Ε3 17η (ΣΤ)285Sα16</v>
      </c>
      <c r="AJ1174" s="391">
        <v>43218</v>
      </c>
      <c r="AK1174" s="384" t="s">
        <v>1348</v>
      </c>
      <c r="AL1174" s="385">
        <v>285</v>
      </c>
      <c r="AM1174" s="386" t="s">
        <v>304</v>
      </c>
      <c r="AN1174" s="387" t="s">
        <v>892</v>
      </c>
      <c r="AO1174" s="387" t="s">
        <v>1204</v>
      </c>
      <c r="AP1174" s="387">
        <v>7</v>
      </c>
      <c r="AQ1174" s="553">
        <v>3659</v>
      </c>
      <c r="AR1174" s="372">
        <v>933</v>
      </c>
    </row>
    <row r="1175" spans="35:44">
      <c r="AI1175" s="628" t="str">
        <f t="shared" si="19"/>
        <v>43218Ε3 17η (ΣΤ)285Sκ12</v>
      </c>
      <c r="AJ1175" s="391">
        <v>43218</v>
      </c>
      <c r="AK1175" s="384" t="s">
        <v>1348</v>
      </c>
      <c r="AL1175" s="385">
        <v>285</v>
      </c>
      <c r="AM1175" s="386" t="s">
        <v>304</v>
      </c>
      <c r="AN1175" s="387" t="s">
        <v>892</v>
      </c>
      <c r="AO1175" s="387" t="s">
        <v>1206</v>
      </c>
      <c r="AP1175" s="387">
        <v>9</v>
      </c>
      <c r="AQ1175" s="553">
        <v>3660</v>
      </c>
      <c r="AR1175" s="372">
        <v>933</v>
      </c>
    </row>
    <row r="1176" spans="35:44">
      <c r="AI1176" s="628" t="str">
        <f t="shared" si="19"/>
        <v>43218Ε3 17η (ΣΤ)285Sκ16</v>
      </c>
      <c r="AJ1176" s="391">
        <v>43218</v>
      </c>
      <c r="AK1176" s="384" t="s">
        <v>1348</v>
      </c>
      <c r="AL1176" s="385">
        <v>285</v>
      </c>
      <c r="AM1176" s="386" t="s">
        <v>304</v>
      </c>
      <c r="AN1176" s="387" t="s">
        <v>892</v>
      </c>
      <c r="AO1176" s="387" t="s">
        <v>1208</v>
      </c>
      <c r="AP1176" s="387">
        <v>11</v>
      </c>
      <c r="AQ1176" s="553">
        <v>3661</v>
      </c>
      <c r="AR1176" s="372">
        <v>933</v>
      </c>
    </row>
    <row r="1177" spans="35:44">
      <c r="AI1177" s="628" t="str">
        <f t="shared" si="19"/>
        <v>43224Ε4 18η (Β)152Sα12</v>
      </c>
      <c r="AJ1177" s="391">
        <v>43224</v>
      </c>
      <c r="AK1177" s="384" t="s">
        <v>1564</v>
      </c>
      <c r="AL1177" s="385">
        <v>152</v>
      </c>
      <c r="AM1177" s="386" t="s">
        <v>303</v>
      </c>
      <c r="AN1177" s="387" t="s">
        <v>892</v>
      </c>
      <c r="AO1177" s="387" t="s">
        <v>1202</v>
      </c>
      <c r="AP1177" s="387">
        <v>5</v>
      </c>
      <c r="AQ1177" s="553">
        <v>3662</v>
      </c>
      <c r="AR1177" s="372">
        <v>934</v>
      </c>
    </row>
    <row r="1178" spans="35:44">
      <c r="AI1178" s="628" t="str">
        <f t="shared" si="19"/>
        <v>43224Ε4 18η (Β)152Sκ12</v>
      </c>
      <c r="AJ1178" s="391">
        <v>43224</v>
      </c>
      <c r="AK1178" s="384" t="s">
        <v>1564</v>
      </c>
      <c r="AL1178" s="385">
        <v>152</v>
      </c>
      <c r="AM1178" s="386" t="s">
        <v>303</v>
      </c>
      <c r="AN1178" s="387" t="s">
        <v>892</v>
      </c>
      <c r="AO1178" s="387" t="s">
        <v>1206</v>
      </c>
      <c r="AP1178" s="387">
        <v>9</v>
      </c>
      <c r="AQ1178" s="553">
        <v>3663</v>
      </c>
      <c r="AR1178" s="372">
        <v>934</v>
      </c>
    </row>
    <row r="1179" spans="35:44">
      <c r="AI1179" s="628" t="str">
        <f t="shared" si="19"/>
        <v>43224Ε4 18η (Β)137Sα14</v>
      </c>
      <c r="AJ1179" s="391">
        <v>43224</v>
      </c>
      <c r="AK1179" s="384" t="s">
        <v>1564</v>
      </c>
      <c r="AL1179" s="385">
        <v>137</v>
      </c>
      <c r="AM1179" s="386" t="s">
        <v>229</v>
      </c>
      <c r="AN1179" s="387" t="s">
        <v>892</v>
      </c>
      <c r="AO1179" s="387" t="s">
        <v>1203</v>
      </c>
      <c r="AP1179" s="387">
        <v>6</v>
      </c>
      <c r="AQ1179" s="553">
        <v>3664</v>
      </c>
      <c r="AR1179" s="372">
        <v>934</v>
      </c>
    </row>
    <row r="1180" spans="35:44">
      <c r="AI1180" s="628" t="str">
        <f t="shared" si="19"/>
        <v>43224Ε4 18η (Β)137Sκ14</v>
      </c>
      <c r="AJ1180" s="391">
        <v>43224</v>
      </c>
      <c r="AK1180" s="384" t="s">
        <v>1564</v>
      </c>
      <c r="AL1180" s="385">
        <v>137</v>
      </c>
      <c r="AM1180" s="386" t="s">
        <v>229</v>
      </c>
      <c r="AN1180" s="387" t="s">
        <v>892</v>
      </c>
      <c r="AO1180" s="387" t="s">
        <v>1207</v>
      </c>
      <c r="AP1180" s="387">
        <v>10</v>
      </c>
      <c r="AQ1180" s="553">
        <v>3665</v>
      </c>
      <c r="AR1180" s="372">
        <v>934</v>
      </c>
    </row>
    <row r="1181" spans="35:44">
      <c r="AI1181" s="628" t="str">
        <f t="shared" si="19"/>
        <v>43224Ε4 18η (Β)137Sα16</v>
      </c>
      <c r="AJ1181" s="391">
        <v>43224</v>
      </c>
      <c r="AK1181" s="384" t="s">
        <v>1564</v>
      </c>
      <c r="AL1181" s="385">
        <v>137</v>
      </c>
      <c r="AM1181" s="386" t="s">
        <v>229</v>
      </c>
      <c r="AN1181" s="387" t="s">
        <v>892</v>
      </c>
      <c r="AO1181" s="387" t="s">
        <v>1204</v>
      </c>
      <c r="AP1181" s="387">
        <v>7</v>
      </c>
      <c r="AQ1181" s="553">
        <v>3666</v>
      </c>
      <c r="AR1181" s="372">
        <v>934</v>
      </c>
    </row>
    <row r="1182" spans="35:44">
      <c r="AI1182" s="628" t="str">
        <f t="shared" si="19"/>
        <v>43224Ε4 18η (Β)137Sκ16</v>
      </c>
      <c r="AJ1182" s="391">
        <v>43224</v>
      </c>
      <c r="AK1182" s="384" t="s">
        <v>1564</v>
      </c>
      <c r="AL1182" s="385">
        <v>137</v>
      </c>
      <c r="AM1182" s="386" t="s">
        <v>229</v>
      </c>
      <c r="AN1182" s="387" t="s">
        <v>892</v>
      </c>
      <c r="AO1182" s="387" t="s">
        <v>1208</v>
      </c>
      <c r="AP1182" s="387">
        <v>11</v>
      </c>
      <c r="AQ1182" s="553">
        <v>3667</v>
      </c>
      <c r="AR1182" s="372">
        <v>934</v>
      </c>
    </row>
    <row r="1183" spans="35:44">
      <c r="AI1183" s="628" t="str">
        <f t="shared" si="19"/>
        <v>43224Ε1 18η (Β)124Sα12</v>
      </c>
      <c r="AJ1183" s="391">
        <v>43224</v>
      </c>
      <c r="AK1183" s="384" t="s">
        <v>1565</v>
      </c>
      <c r="AL1183" s="385">
        <v>124</v>
      </c>
      <c r="AM1183" s="386" t="s">
        <v>122</v>
      </c>
      <c r="AN1183" s="387" t="s">
        <v>892</v>
      </c>
      <c r="AO1183" s="387" t="s">
        <v>1202</v>
      </c>
      <c r="AP1183" s="387">
        <v>5</v>
      </c>
      <c r="AQ1183" s="553">
        <v>3668</v>
      </c>
      <c r="AR1183" s="372">
        <v>935</v>
      </c>
    </row>
    <row r="1184" spans="35:44">
      <c r="AI1184" s="628" t="str">
        <f t="shared" si="19"/>
        <v>43224Ε1 18η (Β)124Sκ12</v>
      </c>
      <c r="AJ1184" s="391">
        <v>43224</v>
      </c>
      <c r="AK1184" s="384" t="s">
        <v>1565</v>
      </c>
      <c r="AL1184" s="385">
        <v>124</v>
      </c>
      <c r="AM1184" s="386" t="s">
        <v>122</v>
      </c>
      <c r="AN1184" s="387" t="s">
        <v>892</v>
      </c>
      <c r="AO1184" s="387" t="s">
        <v>1206</v>
      </c>
      <c r="AP1184" s="387">
        <v>9</v>
      </c>
      <c r="AQ1184" s="553">
        <v>3669</v>
      </c>
      <c r="AR1184" s="372">
        <v>935</v>
      </c>
    </row>
    <row r="1185" spans="35:44">
      <c r="AI1185" s="628" t="str">
        <f t="shared" si="19"/>
        <v>43224Ε1 18η (Β)165Sα14</v>
      </c>
      <c r="AJ1185" s="391">
        <v>43224</v>
      </c>
      <c r="AK1185" s="384" t="s">
        <v>1565</v>
      </c>
      <c r="AL1185" s="385">
        <v>165</v>
      </c>
      <c r="AM1185" s="386" t="s">
        <v>496</v>
      </c>
      <c r="AN1185" s="387" t="s">
        <v>892</v>
      </c>
      <c r="AO1185" s="387" t="s">
        <v>1203</v>
      </c>
      <c r="AP1185" s="387">
        <v>6</v>
      </c>
      <c r="AQ1185" s="553">
        <v>3670</v>
      </c>
      <c r="AR1185" s="372">
        <v>935</v>
      </c>
    </row>
    <row r="1186" spans="35:44">
      <c r="AI1186" s="628" t="str">
        <f t="shared" si="19"/>
        <v>43224Ε1 18η (Β)165Sκ14</v>
      </c>
      <c r="AJ1186" s="391">
        <v>43224</v>
      </c>
      <c r="AK1186" s="384" t="s">
        <v>1565</v>
      </c>
      <c r="AL1186" s="385">
        <v>165</v>
      </c>
      <c r="AM1186" s="386" t="s">
        <v>496</v>
      </c>
      <c r="AN1186" s="387" t="s">
        <v>892</v>
      </c>
      <c r="AO1186" s="387" t="s">
        <v>1207</v>
      </c>
      <c r="AP1186" s="387">
        <v>10</v>
      </c>
      <c r="AQ1186" s="553">
        <v>3671</v>
      </c>
      <c r="AR1186" s="372">
        <v>935</v>
      </c>
    </row>
    <row r="1187" spans="35:44">
      <c r="AI1187" s="628" t="str">
        <f t="shared" si="19"/>
        <v>43224Ε1 18η (Β)130Sα16</v>
      </c>
      <c r="AJ1187" s="391">
        <v>43224</v>
      </c>
      <c r="AK1187" s="384" t="s">
        <v>1565</v>
      </c>
      <c r="AL1187" s="385">
        <v>130</v>
      </c>
      <c r="AM1187" s="386" t="s">
        <v>194</v>
      </c>
      <c r="AN1187" s="387" t="s">
        <v>892</v>
      </c>
      <c r="AO1187" s="387" t="s">
        <v>1204</v>
      </c>
      <c r="AP1187" s="387">
        <v>7</v>
      </c>
      <c r="AQ1187" s="553">
        <v>3672</v>
      </c>
      <c r="AR1187" s="372">
        <v>935</v>
      </c>
    </row>
    <row r="1188" spans="35:44">
      <c r="AI1188" s="628" t="str">
        <f t="shared" si="19"/>
        <v>43224Ε1 18η (Β)130Sκ16</v>
      </c>
      <c r="AJ1188" s="391">
        <v>43224</v>
      </c>
      <c r="AK1188" s="384" t="s">
        <v>1565</v>
      </c>
      <c r="AL1188" s="385">
        <v>130</v>
      </c>
      <c r="AM1188" s="386" t="s">
        <v>194</v>
      </c>
      <c r="AN1188" s="387" t="s">
        <v>892</v>
      </c>
      <c r="AO1188" s="387" t="s">
        <v>1208</v>
      </c>
      <c r="AP1188" s="387">
        <v>11</v>
      </c>
      <c r="AQ1188" s="553">
        <v>3673</v>
      </c>
      <c r="AR1188" s="372">
        <v>935</v>
      </c>
    </row>
    <row r="1189" spans="35:44">
      <c r="AI1189" s="628" t="str">
        <f t="shared" si="19"/>
        <v>43224Ε1 18η (Β)152Sα18</v>
      </c>
      <c r="AJ1189" s="391">
        <v>43224</v>
      </c>
      <c r="AK1189" s="384" t="s">
        <v>1565</v>
      </c>
      <c r="AL1189" s="385">
        <v>152</v>
      </c>
      <c r="AM1189" s="386" t="s">
        <v>303</v>
      </c>
      <c r="AN1189" s="387" t="s">
        <v>892</v>
      </c>
      <c r="AO1189" s="387" t="s">
        <v>1205</v>
      </c>
      <c r="AP1189" s="387">
        <v>8</v>
      </c>
      <c r="AQ1189" s="553">
        <v>3674</v>
      </c>
      <c r="AR1189" s="372">
        <v>935</v>
      </c>
    </row>
    <row r="1190" spans="35:44">
      <c r="AI1190" s="628" t="str">
        <f t="shared" si="19"/>
        <v>43224Ε1 18η (Β)152Sκ18</v>
      </c>
      <c r="AJ1190" s="391">
        <v>43224</v>
      </c>
      <c r="AK1190" s="384" t="s">
        <v>1565</v>
      </c>
      <c r="AL1190" s="385">
        <v>152</v>
      </c>
      <c r="AM1190" s="386" t="s">
        <v>303</v>
      </c>
      <c r="AN1190" s="387" t="s">
        <v>892</v>
      </c>
      <c r="AO1190" s="387" t="s">
        <v>1209</v>
      </c>
      <c r="AP1190" s="387">
        <v>12</v>
      </c>
      <c r="AQ1190" s="553">
        <v>3675</v>
      </c>
      <c r="AR1190" s="372">
        <v>935</v>
      </c>
    </row>
    <row r="1191" spans="35:44">
      <c r="AI1191" s="628" t="str">
        <f t="shared" si="19"/>
        <v>43232Ε3 19η (Γ)193Sα12</v>
      </c>
      <c r="AJ1191" s="391">
        <v>43232</v>
      </c>
      <c r="AK1191" s="384" t="s">
        <v>1357</v>
      </c>
      <c r="AL1191" s="385">
        <v>193</v>
      </c>
      <c r="AM1191" s="386" t="s">
        <v>320</v>
      </c>
      <c r="AN1191" s="387" t="s">
        <v>892</v>
      </c>
      <c r="AO1191" s="387" t="s">
        <v>1202</v>
      </c>
      <c r="AP1191" s="387">
        <v>5</v>
      </c>
      <c r="AQ1191" s="553">
        <v>3676</v>
      </c>
      <c r="AR1191" s="372">
        <v>936</v>
      </c>
    </row>
    <row r="1192" spans="35:44">
      <c r="AI1192" s="628" t="str">
        <f t="shared" si="19"/>
        <v>43232Ε3 19η (Γ)193Sκ12</v>
      </c>
      <c r="AJ1192" s="391">
        <v>43232</v>
      </c>
      <c r="AK1192" s="384" t="s">
        <v>1357</v>
      </c>
      <c r="AL1192" s="385">
        <v>193</v>
      </c>
      <c r="AM1192" s="386" t="s">
        <v>320</v>
      </c>
      <c r="AN1192" s="387" t="s">
        <v>892</v>
      </c>
      <c r="AO1192" s="387" t="s">
        <v>1206</v>
      </c>
      <c r="AP1192" s="387">
        <v>9</v>
      </c>
      <c r="AQ1192" s="553">
        <v>3677</v>
      </c>
      <c r="AR1192" s="372">
        <v>936</v>
      </c>
    </row>
    <row r="1193" spans="35:44">
      <c r="AI1193" s="628" t="str">
        <f t="shared" si="19"/>
        <v>43232Ε3 19η (Γ)200Sα16</v>
      </c>
      <c r="AJ1193" s="391">
        <v>43232</v>
      </c>
      <c r="AK1193" s="384" t="s">
        <v>1357</v>
      </c>
      <c r="AL1193" s="385">
        <v>200</v>
      </c>
      <c r="AM1193" s="386" t="s">
        <v>378</v>
      </c>
      <c r="AN1193" s="387" t="s">
        <v>892</v>
      </c>
      <c r="AO1193" s="387" t="s">
        <v>1204</v>
      </c>
      <c r="AP1193" s="387">
        <v>7</v>
      </c>
      <c r="AQ1193" s="553">
        <v>3678</v>
      </c>
      <c r="AR1193" s="372">
        <v>936</v>
      </c>
    </row>
    <row r="1194" spans="35:44">
      <c r="AI1194" s="628" t="str">
        <f t="shared" si="19"/>
        <v>43232Ε3 19η (Γ)200Sκ16</v>
      </c>
      <c r="AJ1194" s="391">
        <v>43232</v>
      </c>
      <c r="AK1194" s="384" t="s">
        <v>1357</v>
      </c>
      <c r="AL1194" s="385">
        <v>200</v>
      </c>
      <c r="AM1194" s="386" t="s">
        <v>378</v>
      </c>
      <c r="AN1194" s="387" t="s">
        <v>892</v>
      </c>
      <c r="AO1194" s="387" t="s">
        <v>1208</v>
      </c>
      <c r="AP1194" s="387">
        <v>11</v>
      </c>
      <c r="AQ1194" s="553">
        <v>3679</v>
      </c>
      <c r="AR1194" s="372">
        <v>936</v>
      </c>
    </row>
    <row r="1195" spans="35:44">
      <c r="AI1195" s="628" t="str">
        <f t="shared" si="19"/>
        <v>432252ο ΠΑΓΚΡΗΤΙΟ ΠΡΑΣ U10308Sα10</v>
      </c>
      <c r="AJ1195" s="391">
        <v>43225</v>
      </c>
      <c r="AK1195" s="384" t="s">
        <v>1566</v>
      </c>
      <c r="AL1195" s="385">
        <v>308</v>
      </c>
      <c r="AM1195" s="386" t="s">
        <v>340</v>
      </c>
      <c r="AN1195" s="387" t="s">
        <v>892</v>
      </c>
      <c r="AO1195" s="387" t="s">
        <v>1477</v>
      </c>
      <c r="AP1195" s="387">
        <v>3</v>
      </c>
      <c r="AQ1195" s="553">
        <v>3680</v>
      </c>
      <c r="AR1195" s="372">
        <v>937</v>
      </c>
    </row>
    <row r="1196" spans="35:44">
      <c r="AI1196" s="628" t="str">
        <f t="shared" si="19"/>
        <v>432252ο ΠΑΓΚΡΗΤΙΟ ΠΡΑΣ U10308Sκ10</v>
      </c>
      <c r="AJ1196" s="391">
        <v>43225</v>
      </c>
      <c r="AK1196" s="384" t="s">
        <v>1566</v>
      </c>
      <c r="AL1196" s="385">
        <v>308</v>
      </c>
      <c r="AM1196" s="386" t="s">
        <v>340</v>
      </c>
      <c r="AN1196" s="387" t="s">
        <v>892</v>
      </c>
      <c r="AO1196" s="387" t="s">
        <v>1478</v>
      </c>
      <c r="AP1196" s="387">
        <v>4</v>
      </c>
      <c r="AQ1196" s="553">
        <v>3685</v>
      </c>
      <c r="AR1196" s="372">
        <v>937</v>
      </c>
    </row>
    <row r="1197" spans="35:44">
      <c r="AI1197" s="628" t="str">
        <f t="shared" si="19"/>
        <v>43232Ε3 19η (ΣΤ)294Sα14</v>
      </c>
      <c r="AJ1197" s="391">
        <v>43232</v>
      </c>
      <c r="AK1197" s="384" t="s">
        <v>1567</v>
      </c>
      <c r="AL1197" s="385">
        <v>294</v>
      </c>
      <c r="AM1197" s="386" t="s">
        <v>379</v>
      </c>
      <c r="AN1197" s="387" t="s">
        <v>892</v>
      </c>
      <c r="AO1197" s="387" t="s">
        <v>1203</v>
      </c>
      <c r="AP1197" s="387">
        <v>6</v>
      </c>
      <c r="AQ1197" s="553">
        <v>3690</v>
      </c>
      <c r="AR1197" s="372">
        <v>940</v>
      </c>
    </row>
    <row r="1198" spans="35:44">
      <c r="AI1198" s="628" t="str">
        <f t="shared" si="19"/>
        <v>43232Ε3 19η (ΣΤ)294Sκ14</v>
      </c>
      <c r="AJ1198" s="391">
        <v>43232</v>
      </c>
      <c r="AK1198" s="384" t="s">
        <v>1567</v>
      </c>
      <c r="AL1198" s="385">
        <v>294</v>
      </c>
      <c r="AM1198" s="386" t="s">
        <v>379</v>
      </c>
      <c r="AN1198" s="387" t="s">
        <v>892</v>
      </c>
      <c r="AO1198" s="387" t="s">
        <v>1207</v>
      </c>
      <c r="AP1198" s="387">
        <v>10</v>
      </c>
      <c r="AQ1198" s="553">
        <v>3691</v>
      </c>
      <c r="AR1198" s="372">
        <v>940</v>
      </c>
    </row>
    <row r="1199" spans="35:44">
      <c r="AI1199" s="628" t="str">
        <f t="shared" si="19"/>
        <v>43232Ε3 19η (Α)115Sα14</v>
      </c>
      <c r="AJ1199" s="391">
        <v>43232</v>
      </c>
      <c r="AK1199" s="384" t="s">
        <v>1568</v>
      </c>
      <c r="AL1199" s="385">
        <v>115</v>
      </c>
      <c r="AM1199" s="386" t="s">
        <v>325</v>
      </c>
      <c r="AN1199" s="387" t="s">
        <v>892</v>
      </c>
      <c r="AO1199" s="387" t="s">
        <v>1203</v>
      </c>
      <c r="AP1199" s="387">
        <v>6</v>
      </c>
      <c r="AQ1199" s="553">
        <v>3692</v>
      </c>
      <c r="AR1199" s="372">
        <v>941</v>
      </c>
    </row>
    <row r="1200" spans="35:44">
      <c r="AI1200" s="628" t="str">
        <f t="shared" si="19"/>
        <v>43232Ε3 19η (Α)115Sκ14</v>
      </c>
      <c r="AJ1200" s="391">
        <v>43232</v>
      </c>
      <c r="AK1200" s="384" t="s">
        <v>1568</v>
      </c>
      <c r="AL1200" s="385">
        <v>115</v>
      </c>
      <c r="AM1200" s="386" t="s">
        <v>325</v>
      </c>
      <c r="AN1200" s="387" t="s">
        <v>892</v>
      </c>
      <c r="AO1200" s="387" t="s">
        <v>1207</v>
      </c>
      <c r="AP1200" s="387">
        <v>10</v>
      </c>
      <c r="AQ1200" s="553">
        <v>3693</v>
      </c>
      <c r="AR1200" s="372">
        <v>941</v>
      </c>
    </row>
    <row r="1201" spans="35:44">
      <c r="AI1201" s="628" t="str">
        <f t="shared" si="19"/>
        <v>43199TE (TIRANA OPEN)15Sκ14</v>
      </c>
      <c r="AJ1201" s="391">
        <v>43199</v>
      </c>
      <c r="AK1201" s="384" t="s">
        <v>1569</v>
      </c>
      <c r="AL1201" s="385">
        <v>15</v>
      </c>
      <c r="AM1201" s="386" t="s">
        <v>1280</v>
      </c>
      <c r="AN1201" s="387" t="s">
        <v>892</v>
      </c>
      <c r="AO1201" s="387" t="s">
        <v>1207</v>
      </c>
      <c r="AP1201" s="387">
        <v>10</v>
      </c>
      <c r="AQ1201" s="553">
        <v>3694</v>
      </c>
      <c r="AR1201" s="372">
        <v>942</v>
      </c>
    </row>
    <row r="1202" spans="35:44">
      <c r="AI1202" s="628" t="str">
        <f t="shared" si="19"/>
        <v>43199TE (TIRANA OPEN)15Dκ14</v>
      </c>
      <c r="AJ1202" s="391">
        <v>43199</v>
      </c>
      <c r="AK1202" s="384" t="s">
        <v>1569</v>
      </c>
      <c r="AL1202" s="385">
        <v>15</v>
      </c>
      <c r="AM1202" s="386" t="s">
        <v>1280</v>
      </c>
      <c r="AN1202" s="387" t="s">
        <v>893</v>
      </c>
      <c r="AO1202" s="387" t="s">
        <v>1207</v>
      </c>
      <c r="AP1202" s="387">
        <v>18</v>
      </c>
      <c r="AQ1202" s="553">
        <v>3695</v>
      </c>
      <c r="AR1202" s="372">
        <v>942</v>
      </c>
    </row>
    <row r="1203" spans="35:44">
      <c r="AI1203" s="628" t="str">
        <f t="shared" si="19"/>
        <v>43192TE (YASON CUP)15Sκ16</v>
      </c>
      <c r="AJ1203" s="391">
        <v>43192</v>
      </c>
      <c r="AK1203" s="384" t="s">
        <v>1570</v>
      </c>
      <c r="AL1203" s="385">
        <v>15</v>
      </c>
      <c r="AM1203" s="386" t="s">
        <v>1280</v>
      </c>
      <c r="AN1203" s="387" t="s">
        <v>892</v>
      </c>
      <c r="AO1203" s="387" t="s">
        <v>1208</v>
      </c>
      <c r="AP1203" s="387">
        <v>11</v>
      </c>
      <c r="AQ1203" s="553">
        <v>3696</v>
      </c>
      <c r="AR1203" s="372">
        <v>943</v>
      </c>
    </row>
    <row r="1204" spans="35:44">
      <c r="AI1204" s="628" t="str">
        <f t="shared" si="19"/>
        <v>43192TE (YASON CUP)15Dκ16</v>
      </c>
      <c r="AJ1204" s="391">
        <v>43192</v>
      </c>
      <c r="AK1204" s="384" t="s">
        <v>1570</v>
      </c>
      <c r="AL1204" s="385">
        <v>15</v>
      </c>
      <c r="AM1204" s="386" t="s">
        <v>1280</v>
      </c>
      <c r="AN1204" s="387" t="s">
        <v>893</v>
      </c>
      <c r="AO1204" s="387" t="s">
        <v>1208</v>
      </c>
      <c r="AP1204" s="387">
        <v>19</v>
      </c>
      <c r="AQ1204" s="553">
        <v>3697</v>
      </c>
      <c r="AR1204" s="372">
        <v>943</v>
      </c>
    </row>
    <row r="1205" spans="35:44">
      <c r="AI1205" s="628" t="str">
        <f t="shared" si="19"/>
        <v>43213TE (HERODOTOU)15Sα16</v>
      </c>
      <c r="AJ1205" s="391">
        <v>43213</v>
      </c>
      <c r="AK1205" s="384" t="s">
        <v>1459</v>
      </c>
      <c r="AL1205" s="385">
        <v>15</v>
      </c>
      <c r="AM1205" s="386" t="s">
        <v>1280</v>
      </c>
      <c r="AN1205" s="387" t="s">
        <v>892</v>
      </c>
      <c r="AO1205" s="387" t="s">
        <v>1204</v>
      </c>
      <c r="AP1205" s="387">
        <v>7</v>
      </c>
      <c r="AQ1205" s="553">
        <v>3698</v>
      </c>
      <c r="AR1205" s="372">
        <v>944</v>
      </c>
    </row>
    <row r="1206" spans="35:44">
      <c r="AI1206" s="628" t="str">
        <f t="shared" si="19"/>
        <v>43213TE (HERODOTOU)15Dα16</v>
      </c>
      <c r="AJ1206" s="391">
        <v>43213</v>
      </c>
      <c r="AK1206" s="384" t="s">
        <v>1459</v>
      </c>
      <c r="AL1206" s="385">
        <v>15</v>
      </c>
      <c r="AM1206" s="386" t="s">
        <v>1280</v>
      </c>
      <c r="AN1206" s="387" t="s">
        <v>893</v>
      </c>
      <c r="AO1206" s="387" t="s">
        <v>1204</v>
      </c>
      <c r="AP1206" s="387">
        <v>15</v>
      </c>
      <c r="AQ1206" s="553">
        <v>3699</v>
      </c>
      <c r="AR1206" s="372">
        <v>944</v>
      </c>
    </row>
    <row r="1207" spans="35:44">
      <c r="AI1207" s="628" t="str">
        <f t="shared" si="19"/>
        <v>43213ITF (4TH EYPHEMIA)14Sα18</v>
      </c>
      <c r="AJ1207" s="391">
        <v>43213</v>
      </c>
      <c r="AK1207" s="384" t="s">
        <v>1571</v>
      </c>
      <c r="AL1207" s="385">
        <v>14</v>
      </c>
      <c r="AM1207" s="386" t="s">
        <v>1278</v>
      </c>
      <c r="AN1207" s="387" t="s">
        <v>892</v>
      </c>
      <c r="AO1207" s="387" t="s">
        <v>1205</v>
      </c>
      <c r="AP1207" s="387">
        <v>8</v>
      </c>
      <c r="AQ1207" s="553">
        <v>3700</v>
      </c>
      <c r="AR1207" s="372">
        <v>945</v>
      </c>
    </row>
    <row r="1208" spans="35:44">
      <c r="AI1208" s="628" t="str">
        <f t="shared" si="19"/>
        <v>43213ITF (4TH EYPHEMIA)14Dα18</v>
      </c>
      <c r="AJ1208" s="391">
        <v>43213</v>
      </c>
      <c r="AK1208" s="384" t="s">
        <v>1571</v>
      </c>
      <c r="AL1208" s="385">
        <v>14</v>
      </c>
      <c r="AM1208" s="386" t="s">
        <v>1278</v>
      </c>
      <c r="AN1208" s="387" t="s">
        <v>893</v>
      </c>
      <c r="AO1208" s="387" t="s">
        <v>1205</v>
      </c>
      <c r="AP1208" s="387">
        <v>16</v>
      </c>
      <c r="AQ1208" s="553">
        <v>3701</v>
      </c>
      <c r="AR1208" s="372">
        <v>945</v>
      </c>
    </row>
    <row r="1209" spans="35:44">
      <c r="AI1209" s="628" t="str">
        <f t="shared" si="19"/>
        <v>43234Open Πάτρας (ΣΤ)261Sανδ</v>
      </c>
      <c r="AJ1209" s="391">
        <v>43234</v>
      </c>
      <c r="AK1209" s="384" t="s">
        <v>1572</v>
      </c>
      <c r="AL1209" s="385">
        <v>261</v>
      </c>
      <c r="AM1209" s="386" t="s">
        <v>140</v>
      </c>
      <c r="AN1209" s="387" t="s">
        <v>892</v>
      </c>
      <c r="AO1209" s="387" t="s">
        <v>1423</v>
      </c>
      <c r="AP1209" s="387">
        <v>25</v>
      </c>
      <c r="AQ1209" s="553">
        <v>3702</v>
      </c>
      <c r="AR1209" s="372">
        <v>946</v>
      </c>
    </row>
    <row r="1210" spans="35:44">
      <c r="AI1210" s="628" t="str">
        <f t="shared" si="19"/>
        <v>43234Open Πάτρας (ΣΤ)261Sγυν</v>
      </c>
      <c r="AJ1210" s="391">
        <v>43234</v>
      </c>
      <c r="AK1210" s="384" t="s">
        <v>1572</v>
      </c>
      <c r="AL1210" s="385">
        <v>261</v>
      </c>
      <c r="AM1210" s="386" t="s">
        <v>140</v>
      </c>
      <c r="AN1210" s="387" t="s">
        <v>892</v>
      </c>
      <c r="AO1210" s="387" t="s">
        <v>1424</v>
      </c>
      <c r="AP1210" s="387">
        <v>26</v>
      </c>
      <c r="AQ1210" s="553">
        <v>3703</v>
      </c>
      <c r="AR1210" s="372">
        <v>946</v>
      </c>
    </row>
    <row r="1211" spans="35:44">
      <c r="AI1211" s="628" t="str">
        <f t="shared" si="19"/>
        <v>43224Ε1 18η (Β)124Dα12</v>
      </c>
      <c r="AJ1211" s="391">
        <v>43224</v>
      </c>
      <c r="AK1211" s="384" t="s">
        <v>1565</v>
      </c>
      <c r="AL1211" s="385">
        <v>124</v>
      </c>
      <c r="AM1211" s="386" t="s">
        <v>122</v>
      </c>
      <c r="AN1211" s="387" t="s">
        <v>893</v>
      </c>
      <c r="AO1211" s="387" t="s">
        <v>1202</v>
      </c>
      <c r="AP1211" s="387">
        <v>13</v>
      </c>
      <c r="AQ1211" s="553">
        <v>3704</v>
      </c>
      <c r="AR1211" s="372">
        <v>935</v>
      </c>
    </row>
    <row r="1212" spans="35:44">
      <c r="AI1212" s="628" t="str">
        <f t="shared" si="19"/>
        <v>43224Ε1 18η (Β)124Dκ12</v>
      </c>
      <c r="AJ1212" s="391">
        <v>43224</v>
      </c>
      <c r="AK1212" s="384" t="s">
        <v>1565</v>
      </c>
      <c r="AL1212" s="385">
        <v>124</v>
      </c>
      <c r="AM1212" s="386" t="s">
        <v>122</v>
      </c>
      <c r="AN1212" s="387" t="s">
        <v>893</v>
      </c>
      <c r="AO1212" s="387" t="s">
        <v>1206</v>
      </c>
      <c r="AP1212" s="387">
        <v>17</v>
      </c>
      <c r="AQ1212" s="553">
        <v>3705</v>
      </c>
      <c r="AR1212" s="372">
        <v>935</v>
      </c>
    </row>
    <row r="1213" spans="35:44">
      <c r="AI1213" s="628" t="str">
        <f t="shared" si="19"/>
        <v>43224Ε1 18η (Β)130Dα16</v>
      </c>
      <c r="AJ1213" s="391">
        <v>43224</v>
      </c>
      <c r="AK1213" s="384" t="s">
        <v>1565</v>
      </c>
      <c r="AL1213" s="385">
        <v>130</v>
      </c>
      <c r="AM1213" s="386" t="s">
        <v>194</v>
      </c>
      <c r="AN1213" s="387" t="s">
        <v>893</v>
      </c>
      <c r="AO1213" s="387" t="s">
        <v>1204</v>
      </c>
      <c r="AP1213" s="387">
        <v>15</v>
      </c>
      <c r="AQ1213" s="553">
        <v>3706</v>
      </c>
      <c r="AR1213" s="372">
        <v>935</v>
      </c>
    </row>
    <row r="1214" spans="35:44">
      <c r="AI1214" s="628" t="str">
        <f t="shared" si="19"/>
        <v>43224Ε1 18η (Β)130Dκ16</v>
      </c>
      <c r="AJ1214" s="391">
        <v>43224</v>
      </c>
      <c r="AK1214" s="384" t="s">
        <v>1565</v>
      </c>
      <c r="AL1214" s="385">
        <v>130</v>
      </c>
      <c r="AM1214" s="386" t="s">
        <v>194</v>
      </c>
      <c r="AN1214" s="387" t="s">
        <v>893</v>
      </c>
      <c r="AO1214" s="387" t="s">
        <v>1208</v>
      </c>
      <c r="AP1214" s="387">
        <v>19</v>
      </c>
      <c r="AQ1214" s="553">
        <v>3707</v>
      </c>
      <c r="AR1214" s="372">
        <v>935</v>
      </c>
    </row>
    <row r="1215" spans="35:44">
      <c r="AI1215" s="628" t="str">
        <f t="shared" si="19"/>
        <v>43224Ε1 18η (Β)165Dα14</v>
      </c>
      <c r="AJ1215" s="391">
        <v>43224</v>
      </c>
      <c r="AK1215" s="384" t="s">
        <v>1565</v>
      </c>
      <c r="AL1215" s="385">
        <v>165</v>
      </c>
      <c r="AM1215" s="386" t="s">
        <v>496</v>
      </c>
      <c r="AN1215" s="387" t="s">
        <v>893</v>
      </c>
      <c r="AO1215" s="387" t="s">
        <v>1203</v>
      </c>
      <c r="AP1215" s="387">
        <v>14</v>
      </c>
      <c r="AQ1215" s="553">
        <v>3708</v>
      </c>
      <c r="AR1215" s="372">
        <v>935</v>
      </c>
    </row>
    <row r="1216" spans="35:44">
      <c r="AI1216" s="628" t="str">
        <f t="shared" si="19"/>
        <v>43224Ε1 18η (Β)165Dκ14</v>
      </c>
      <c r="AJ1216" s="391">
        <v>43224</v>
      </c>
      <c r="AK1216" s="384" t="s">
        <v>1565</v>
      </c>
      <c r="AL1216" s="385">
        <v>165</v>
      </c>
      <c r="AM1216" s="386" t="s">
        <v>496</v>
      </c>
      <c r="AN1216" s="387" t="s">
        <v>893</v>
      </c>
      <c r="AO1216" s="387" t="s">
        <v>1207</v>
      </c>
      <c r="AP1216" s="387">
        <v>18</v>
      </c>
      <c r="AQ1216" s="553">
        <v>3709</v>
      </c>
      <c r="AR1216" s="372">
        <v>935</v>
      </c>
    </row>
    <row r="1217" spans="35:44">
      <c r="AI1217" s="628" t="str">
        <f t="shared" si="19"/>
        <v>43224Ε1 18η (Β)152Dα18</v>
      </c>
      <c r="AJ1217" s="391">
        <v>43224</v>
      </c>
      <c r="AK1217" s="384" t="s">
        <v>1565</v>
      </c>
      <c r="AL1217" s="385">
        <v>152</v>
      </c>
      <c r="AM1217" s="386" t="s">
        <v>303</v>
      </c>
      <c r="AN1217" s="387" t="s">
        <v>893</v>
      </c>
      <c r="AO1217" s="387" t="s">
        <v>1205</v>
      </c>
      <c r="AP1217" s="387">
        <v>16</v>
      </c>
      <c r="AQ1217" s="553">
        <v>3710</v>
      </c>
      <c r="AR1217" s="372">
        <v>935</v>
      </c>
    </row>
    <row r="1218" spans="35:44">
      <c r="AI1218" s="628" t="str">
        <f t="shared" si="19"/>
        <v>43224Ε1 18η (Β)152Dκ18</v>
      </c>
      <c r="AJ1218" s="391">
        <v>43224</v>
      </c>
      <c r="AK1218" s="384" t="s">
        <v>1565</v>
      </c>
      <c r="AL1218" s="385">
        <v>152</v>
      </c>
      <c r="AM1218" s="386" t="s">
        <v>303</v>
      </c>
      <c r="AN1218" s="387" t="s">
        <v>893</v>
      </c>
      <c r="AO1218" s="387" t="s">
        <v>1209</v>
      </c>
      <c r="AP1218" s="387">
        <v>20</v>
      </c>
      <c r="AQ1218" s="553">
        <v>3711</v>
      </c>
      <c r="AR1218" s="372">
        <v>935</v>
      </c>
    </row>
    <row r="1219" spans="35:44">
      <c r="AI1219" s="628" t="str">
        <f t="shared" ref="AI1219:AI1281" si="20">AJ1219&amp;AK1219&amp;AL1219&amp;AN1219&amp;AO1219</f>
        <v>43232Ε3 19η (Β)154Sα12</v>
      </c>
      <c r="AJ1219" s="391">
        <v>43232</v>
      </c>
      <c r="AK1219" s="384" t="s">
        <v>1573</v>
      </c>
      <c r="AL1219" s="385">
        <v>154</v>
      </c>
      <c r="AM1219" s="386" t="s">
        <v>565</v>
      </c>
      <c r="AN1219" s="387" t="s">
        <v>892</v>
      </c>
      <c r="AO1219" s="387" t="s">
        <v>1202</v>
      </c>
      <c r="AP1219" s="387">
        <v>5</v>
      </c>
      <c r="AQ1219" s="553">
        <v>3712</v>
      </c>
      <c r="AR1219" s="372">
        <v>947</v>
      </c>
    </row>
    <row r="1220" spans="35:44">
      <c r="AI1220" s="628" t="str">
        <f t="shared" si="20"/>
        <v>43232Ε3 19η (Β)154Sα16</v>
      </c>
      <c r="AJ1220" s="391">
        <v>43232</v>
      </c>
      <c r="AK1220" s="384" t="s">
        <v>1573</v>
      </c>
      <c r="AL1220" s="385">
        <v>154</v>
      </c>
      <c r="AM1220" s="386" t="s">
        <v>565</v>
      </c>
      <c r="AN1220" s="387" t="s">
        <v>892</v>
      </c>
      <c r="AO1220" s="387" t="s">
        <v>1204</v>
      </c>
      <c r="AP1220" s="387">
        <v>7</v>
      </c>
      <c r="AQ1220" s="553">
        <v>3713</v>
      </c>
      <c r="AR1220" s="372">
        <v>947</v>
      </c>
    </row>
    <row r="1221" spans="35:44">
      <c r="AI1221" s="628" t="str">
        <f t="shared" si="20"/>
        <v>43232Ε3 19η (Β)154Sκ12</v>
      </c>
      <c r="AJ1221" s="391">
        <v>43232</v>
      </c>
      <c r="AK1221" s="384" t="s">
        <v>1573</v>
      </c>
      <c r="AL1221" s="385">
        <v>154</v>
      </c>
      <c r="AM1221" s="386" t="s">
        <v>565</v>
      </c>
      <c r="AN1221" s="387" t="s">
        <v>892</v>
      </c>
      <c r="AO1221" s="387" t="s">
        <v>1206</v>
      </c>
      <c r="AP1221" s="387">
        <v>9</v>
      </c>
      <c r="AQ1221" s="553">
        <v>3714</v>
      </c>
      <c r="AR1221" s="372">
        <v>947</v>
      </c>
    </row>
    <row r="1222" spans="35:44">
      <c r="AI1222" s="628" t="str">
        <f t="shared" si="20"/>
        <v>43232Ε3 19η (Β)154Sκ16</v>
      </c>
      <c r="AJ1222" s="391">
        <v>43232</v>
      </c>
      <c r="AK1222" s="384" t="s">
        <v>1573</v>
      </c>
      <c r="AL1222" s="385">
        <v>154</v>
      </c>
      <c r="AM1222" s="386" t="s">
        <v>565</v>
      </c>
      <c r="AN1222" s="387" t="s">
        <v>892</v>
      </c>
      <c r="AO1222" s="387" t="s">
        <v>1208</v>
      </c>
      <c r="AP1222" s="387">
        <v>11</v>
      </c>
      <c r="AQ1222" s="553">
        <v>3715</v>
      </c>
      <c r="AR1222" s="372">
        <v>947</v>
      </c>
    </row>
    <row r="1223" spans="35:44">
      <c r="AI1223" s="628" t="str">
        <f t="shared" si="20"/>
        <v>43232Open 10αρια (ΣΤ)261Sα10</v>
      </c>
      <c r="AJ1223" s="391">
        <v>43232</v>
      </c>
      <c r="AK1223" s="384" t="s">
        <v>1574</v>
      </c>
      <c r="AL1223" s="385">
        <v>261</v>
      </c>
      <c r="AM1223" s="386" t="s">
        <v>140</v>
      </c>
      <c r="AN1223" s="387" t="s">
        <v>892</v>
      </c>
      <c r="AO1223" s="387" t="s">
        <v>1477</v>
      </c>
      <c r="AP1223" s="387">
        <v>3</v>
      </c>
      <c r="AQ1223" s="553">
        <v>3716</v>
      </c>
      <c r="AR1223" s="372">
        <v>948</v>
      </c>
    </row>
    <row r="1224" spans="35:44">
      <c r="AI1224" s="628" t="str">
        <f t="shared" si="20"/>
        <v>43232Open 10αρια (ΣΤ)261Sκ10</v>
      </c>
      <c r="AJ1224" s="391">
        <v>43232</v>
      </c>
      <c r="AK1224" s="384" t="s">
        <v>1574</v>
      </c>
      <c r="AL1224" s="385">
        <v>261</v>
      </c>
      <c r="AM1224" s="386" t="s">
        <v>140</v>
      </c>
      <c r="AN1224" s="387" t="s">
        <v>892</v>
      </c>
      <c r="AO1224" s="387" t="s">
        <v>1478</v>
      </c>
      <c r="AP1224" s="387">
        <v>4</v>
      </c>
      <c r="AQ1224" s="553">
        <v>3717</v>
      </c>
      <c r="AR1224" s="372">
        <v>948</v>
      </c>
    </row>
    <row r="1225" spans="35:44">
      <c r="AI1225" s="628" t="str">
        <f t="shared" si="20"/>
        <v>43232Open 10αρια (ΣΤ)261Su10 πορ</v>
      </c>
      <c r="AJ1225" s="391">
        <v>43232</v>
      </c>
      <c r="AK1225" s="384" t="s">
        <v>1574</v>
      </c>
      <c r="AL1225" s="385">
        <v>261</v>
      </c>
      <c r="AM1225" s="386" t="s">
        <v>140</v>
      </c>
      <c r="AN1225" s="387" t="s">
        <v>892</v>
      </c>
      <c r="AO1225" s="387" t="s">
        <v>1541</v>
      </c>
      <c r="AP1225" s="387">
        <v>2</v>
      </c>
      <c r="AQ1225" s="553">
        <v>3718</v>
      </c>
      <c r="AR1225" s="372">
        <v>948</v>
      </c>
    </row>
    <row r="1226" spans="35:44">
      <c r="AI1226" s="628" t="str">
        <f t="shared" si="20"/>
        <v>432381ο Ατομικό 10 Βορράς219Sα10</v>
      </c>
      <c r="AJ1226" s="391">
        <v>43238</v>
      </c>
      <c r="AK1226" s="384" t="s">
        <v>1575</v>
      </c>
      <c r="AL1226" s="385">
        <v>219</v>
      </c>
      <c r="AM1226" s="386" t="s">
        <v>299</v>
      </c>
      <c r="AN1226" s="387" t="s">
        <v>892</v>
      </c>
      <c r="AO1226" s="387" t="s">
        <v>1477</v>
      </c>
      <c r="AP1226" s="387">
        <v>3</v>
      </c>
      <c r="AQ1226" s="553">
        <v>3723</v>
      </c>
      <c r="AR1226" s="372">
        <v>953</v>
      </c>
    </row>
    <row r="1227" spans="35:44">
      <c r="AI1227" s="628" t="str">
        <f t="shared" si="20"/>
        <v>432381ο Ατομικό 10 Βορράς219Sκ10</v>
      </c>
      <c r="AJ1227" s="391">
        <v>43238</v>
      </c>
      <c r="AK1227" s="384" t="s">
        <v>1575</v>
      </c>
      <c r="AL1227" s="385">
        <v>219</v>
      </c>
      <c r="AM1227" s="386" t="s">
        <v>299</v>
      </c>
      <c r="AN1227" s="387" t="s">
        <v>892</v>
      </c>
      <c r="AO1227" s="387" t="s">
        <v>1478</v>
      </c>
      <c r="AP1227" s="387">
        <v>4</v>
      </c>
      <c r="AQ1227" s="553">
        <v>3724</v>
      </c>
      <c r="AR1227" s="372">
        <v>953</v>
      </c>
    </row>
    <row r="1228" spans="35:44">
      <c r="AI1228" s="628" t="str">
        <f t="shared" si="20"/>
        <v>432381ο Ατομικό 10 Νότος333Sα10</v>
      </c>
      <c r="AJ1228" s="391">
        <v>43238</v>
      </c>
      <c r="AK1228" s="384" t="s">
        <v>1576</v>
      </c>
      <c r="AL1228" s="385">
        <v>333</v>
      </c>
      <c r="AM1228" s="386" t="s">
        <v>186</v>
      </c>
      <c r="AN1228" s="387" t="s">
        <v>892</v>
      </c>
      <c r="AO1228" s="387" t="s">
        <v>1477</v>
      </c>
      <c r="AP1228" s="387">
        <v>3</v>
      </c>
      <c r="AQ1228" s="553">
        <v>3725</v>
      </c>
      <c r="AR1228" s="372">
        <v>954</v>
      </c>
    </row>
    <row r="1229" spans="35:44">
      <c r="AI1229" s="628" t="str">
        <f t="shared" si="20"/>
        <v>432381ο Ατομικό 10 Νότος333Sκ10</v>
      </c>
      <c r="AJ1229" s="391">
        <v>43238</v>
      </c>
      <c r="AK1229" s="384" t="s">
        <v>1576</v>
      </c>
      <c r="AL1229" s="385">
        <v>333</v>
      </c>
      <c r="AM1229" s="386" t="s">
        <v>186</v>
      </c>
      <c r="AN1229" s="387" t="s">
        <v>892</v>
      </c>
      <c r="AO1229" s="387" t="s">
        <v>1478</v>
      </c>
      <c r="AP1229" s="387">
        <v>4</v>
      </c>
      <c r="AQ1229" s="553">
        <v>3726</v>
      </c>
      <c r="AR1229" s="372">
        <v>954</v>
      </c>
    </row>
    <row r="1230" spans="35:44">
      <c r="AI1230" s="628" t="str">
        <f t="shared" si="20"/>
        <v>43245Ε3 21η (Η)363Sα12</v>
      </c>
      <c r="AJ1230" s="391">
        <v>43245</v>
      </c>
      <c r="AK1230" s="384" t="s">
        <v>1587</v>
      </c>
      <c r="AL1230" s="385">
        <v>363</v>
      </c>
      <c r="AM1230" s="386" t="s">
        <v>376</v>
      </c>
      <c r="AN1230" s="387" t="s">
        <v>892</v>
      </c>
      <c r="AO1230" s="387" t="s">
        <v>1202</v>
      </c>
      <c r="AP1230" s="387">
        <v>5</v>
      </c>
      <c r="AQ1230" s="553">
        <v>3727</v>
      </c>
      <c r="AR1230" s="372">
        <v>955</v>
      </c>
    </row>
    <row r="1231" spans="35:44">
      <c r="AI1231" s="628" t="str">
        <f t="shared" si="20"/>
        <v>43245Ε3 21η (Η)363Sα16</v>
      </c>
      <c r="AJ1231" s="391">
        <v>43245</v>
      </c>
      <c r="AK1231" s="384" t="s">
        <v>1587</v>
      </c>
      <c r="AL1231" s="385">
        <v>363</v>
      </c>
      <c r="AM1231" s="386" t="s">
        <v>376</v>
      </c>
      <c r="AN1231" s="387" t="s">
        <v>892</v>
      </c>
      <c r="AO1231" s="387" t="s">
        <v>1204</v>
      </c>
      <c r="AP1231" s="387">
        <v>7</v>
      </c>
      <c r="AQ1231" s="553">
        <v>3728</v>
      </c>
      <c r="AR1231" s="372">
        <v>955</v>
      </c>
    </row>
    <row r="1232" spans="35:44">
      <c r="AI1232" s="628" t="str">
        <f t="shared" si="20"/>
        <v>43245Ε3 21η (Η)363Sκ12</v>
      </c>
      <c r="AJ1232" s="391">
        <v>43245</v>
      </c>
      <c r="AK1232" s="384" t="s">
        <v>1587</v>
      </c>
      <c r="AL1232" s="385">
        <v>363</v>
      </c>
      <c r="AM1232" s="386" t="s">
        <v>376</v>
      </c>
      <c r="AN1232" s="387" t="s">
        <v>892</v>
      </c>
      <c r="AO1232" s="387" t="s">
        <v>1206</v>
      </c>
      <c r="AP1232" s="387">
        <v>9</v>
      </c>
      <c r="AQ1232" s="553">
        <v>3729</v>
      </c>
      <c r="AR1232" s="372">
        <v>955</v>
      </c>
    </row>
    <row r="1233" spans="35:44">
      <c r="AI1233" s="628" t="str">
        <f t="shared" si="20"/>
        <v>43245Ε3 21η (Η)363Sκ16</v>
      </c>
      <c r="AJ1233" s="391">
        <v>43245</v>
      </c>
      <c r="AK1233" s="384" t="s">
        <v>1587</v>
      </c>
      <c r="AL1233" s="385">
        <v>363</v>
      </c>
      <c r="AM1233" s="386" t="s">
        <v>376</v>
      </c>
      <c r="AN1233" s="387" t="s">
        <v>892</v>
      </c>
      <c r="AO1233" s="387" t="s">
        <v>1208</v>
      </c>
      <c r="AP1233" s="387">
        <v>11</v>
      </c>
      <c r="AQ1233" s="553">
        <v>3730</v>
      </c>
      <c r="AR1233" s="372">
        <v>955</v>
      </c>
    </row>
    <row r="1234" spans="35:44">
      <c r="AI1234" s="628" t="str">
        <f t="shared" si="20"/>
        <v>43227TE (XVI TONEIG JOAN)15Sα16</v>
      </c>
      <c r="AJ1234" s="391">
        <v>43227</v>
      </c>
      <c r="AK1234" s="384" t="s">
        <v>1577</v>
      </c>
      <c r="AL1234" s="385">
        <v>15</v>
      </c>
      <c r="AM1234" s="386" t="s">
        <v>1280</v>
      </c>
      <c r="AN1234" s="387" t="s">
        <v>892</v>
      </c>
      <c r="AO1234" s="387" t="s">
        <v>1204</v>
      </c>
      <c r="AP1234" s="387">
        <v>7</v>
      </c>
      <c r="AQ1234" s="553">
        <v>3731</v>
      </c>
      <c r="AR1234" s="372">
        <v>956</v>
      </c>
    </row>
    <row r="1235" spans="35:44">
      <c r="AI1235" s="628" t="str">
        <f t="shared" si="20"/>
        <v>43227TE (XVI TONEIG JOAN)15Sκ16</v>
      </c>
      <c r="AJ1235" s="391">
        <v>43227</v>
      </c>
      <c r="AK1235" s="384" t="s">
        <v>1577</v>
      </c>
      <c r="AL1235" s="385">
        <v>15</v>
      </c>
      <c r="AM1235" s="386" t="s">
        <v>1280</v>
      </c>
      <c r="AN1235" s="387" t="s">
        <v>892</v>
      </c>
      <c r="AO1235" s="387" t="s">
        <v>1208</v>
      </c>
      <c r="AP1235" s="387">
        <v>11</v>
      </c>
      <c r="AQ1235" s="553">
        <v>3732</v>
      </c>
      <c r="AR1235" s="372">
        <v>956</v>
      </c>
    </row>
    <row r="1236" spans="35:44">
      <c r="AI1236" s="628" t="str">
        <f t="shared" si="20"/>
        <v>43213TE (HERODOTOU)15Sκ16</v>
      </c>
      <c r="AJ1236" s="391">
        <v>43213</v>
      </c>
      <c r="AK1236" s="384" t="s">
        <v>1459</v>
      </c>
      <c r="AL1236" s="385">
        <v>15</v>
      </c>
      <c r="AM1236" s="386" t="s">
        <v>1280</v>
      </c>
      <c r="AN1236" s="387" t="s">
        <v>892</v>
      </c>
      <c r="AO1236" s="387" t="s">
        <v>1208</v>
      </c>
      <c r="AP1236" s="387">
        <v>11</v>
      </c>
      <c r="AQ1236" s="553">
        <v>3733</v>
      </c>
      <c r="AR1236" s="372">
        <v>944</v>
      </c>
    </row>
    <row r="1237" spans="35:44">
      <c r="AI1237" s="628" t="str">
        <f t="shared" si="20"/>
        <v>43227TE (TIRANA OPEN)15Sα16</v>
      </c>
      <c r="AJ1237" s="391">
        <v>43227</v>
      </c>
      <c r="AK1237" s="384" t="s">
        <v>1569</v>
      </c>
      <c r="AL1237" s="385">
        <v>15</v>
      </c>
      <c r="AM1237" s="386" t="s">
        <v>1280</v>
      </c>
      <c r="AN1237" s="387" t="s">
        <v>892</v>
      </c>
      <c r="AO1237" s="387" t="s">
        <v>1204</v>
      </c>
      <c r="AP1237" s="387">
        <v>7</v>
      </c>
      <c r="AQ1237" s="553">
        <v>3734</v>
      </c>
      <c r="AR1237" s="372">
        <v>957</v>
      </c>
    </row>
    <row r="1238" spans="35:44">
      <c r="AI1238" s="628" t="str">
        <f t="shared" si="20"/>
        <v>43227TE (TIRANA OPEN)15Sκ16</v>
      </c>
      <c r="AJ1238" s="391">
        <v>43227</v>
      </c>
      <c r="AK1238" s="384" t="s">
        <v>1569</v>
      </c>
      <c r="AL1238" s="385">
        <v>15</v>
      </c>
      <c r="AM1238" s="386" t="s">
        <v>1280</v>
      </c>
      <c r="AN1238" s="387" t="s">
        <v>892</v>
      </c>
      <c r="AO1238" s="387" t="s">
        <v>1208</v>
      </c>
      <c r="AP1238" s="387">
        <v>11</v>
      </c>
      <c r="AQ1238" s="553">
        <v>3735</v>
      </c>
      <c r="AR1238" s="372">
        <v>957</v>
      </c>
    </row>
    <row r="1239" spans="35:44">
      <c r="AI1239" s="628" t="str">
        <f t="shared" si="20"/>
        <v>43227TE (SPORT PALACE)15Sα14</v>
      </c>
      <c r="AJ1239" s="391">
        <v>43227</v>
      </c>
      <c r="AK1239" s="384" t="s">
        <v>1390</v>
      </c>
      <c r="AL1239" s="385">
        <v>15</v>
      </c>
      <c r="AM1239" s="386" t="s">
        <v>1280</v>
      </c>
      <c r="AN1239" s="387" t="s">
        <v>892</v>
      </c>
      <c r="AO1239" s="387" t="s">
        <v>1203</v>
      </c>
      <c r="AP1239" s="387">
        <v>6</v>
      </c>
      <c r="AQ1239" s="553">
        <v>3736</v>
      </c>
      <c r="AR1239" s="372">
        <v>958</v>
      </c>
    </row>
    <row r="1240" spans="35:44">
      <c r="AI1240" s="628" t="str">
        <f t="shared" si="20"/>
        <v>43227TE (SPORT PALACE)15Sκ14</v>
      </c>
      <c r="AJ1240" s="391">
        <v>43227</v>
      </c>
      <c r="AK1240" s="384" t="s">
        <v>1390</v>
      </c>
      <c r="AL1240" s="385">
        <v>15</v>
      </c>
      <c r="AM1240" s="386" t="s">
        <v>1280</v>
      </c>
      <c r="AN1240" s="387" t="s">
        <v>892</v>
      </c>
      <c r="AO1240" s="387" t="s">
        <v>1207</v>
      </c>
      <c r="AP1240" s="387">
        <v>10</v>
      </c>
      <c r="AQ1240" s="553">
        <v>3737</v>
      </c>
      <c r="AR1240" s="372">
        <v>958</v>
      </c>
    </row>
    <row r="1241" spans="35:44">
      <c r="AI1241" s="628" t="str">
        <f t="shared" si="20"/>
        <v>43228ITF (DAMOUR CLUB)14Sα18</v>
      </c>
      <c r="AJ1241" s="391">
        <v>43228</v>
      </c>
      <c r="AK1241" s="384" t="s">
        <v>1578</v>
      </c>
      <c r="AL1241" s="385">
        <v>14</v>
      </c>
      <c r="AM1241" s="386" t="s">
        <v>1278</v>
      </c>
      <c r="AN1241" s="387" t="s">
        <v>892</v>
      </c>
      <c r="AO1241" s="387" t="s">
        <v>1205</v>
      </c>
      <c r="AP1241" s="387">
        <v>8</v>
      </c>
      <c r="AQ1241" s="553">
        <v>3738</v>
      </c>
      <c r="AR1241" s="372">
        <v>959</v>
      </c>
    </row>
    <row r="1242" spans="35:44">
      <c r="AI1242" s="628" t="str">
        <f t="shared" si="20"/>
        <v>43228ITF (DAMOUR CLUB)14Sκ18</v>
      </c>
      <c r="AJ1242" s="391">
        <v>43228</v>
      </c>
      <c r="AK1242" s="384" t="s">
        <v>1578</v>
      </c>
      <c r="AL1242" s="385">
        <v>14</v>
      </c>
      <c r="AM1242" s="386" t="s">
        <v>1278</v>
      </c>
      <c r="AN1242" s="387" t="s">
        <v>892</v>
      </c>
      <c r="AO1242" s="387" t="s">
        <v>1209</v>
      </c>
      <c r="AP1242" s="387">
        <v>12</v>
      </c>
      <c r="AQ1242" s="553">
        <v>3739</v>
      </c>
      <c r="AR1242" s="372">
        <v>959</v>
      </c>
    </row>
    <row r="1243" spans="35:44">
      <c r="AI1243" s="628" t="str">
        <f t="shared" si="20"/>
        <v>43228ITF (DAMOUR CLUB)14Dα18</v>
      </c>
      <c r="AJ1243" s="391">
        <v>43228</v>
      </c>
      <c r="AK1243" s="384" t="s">
        <v>1578</v>
      </c>
      <c r="AL1243" s="385">
        <v>14</v>
      </c>
      <c r="AM1243" s="386" t="s">
        <v>1278</v>
      </c>
      <c r="AN1243" s="387" t="s">
        <v>893</v>
      </c>
      <c r="AO1243" s="387" t="s">
        <v>1205</v>
      </c>
      <c r="AP1243" s="387">
        <v>16</v>
      </c>
      <c r="AQ1243" s="553">
        <v>3740</v>
      </c>
      <c r="AR1243" s="372">
        <v>959</v>
      </c>
    </row>
    <row r="1244" spans="35:44">
      <c r="AI1244" s="628" t="str">
        <f t="shared" si="20"/>
        <v>43228ITF (DAMOUR CLUB)14Dκ18</v>
      </c>
      <c r="AJ1244" s="391">
        <v>43228</v>
      </c>
      <c r="AK1244" s="384" t="s">
        <v>1578</v>
      </c>
      <c r="AL1244" s="385">
        <v>14</v>
      </c>
      <c r="AM1244" s="386" t="s">
        <v>1278</v>
      </c>
      <c r="AN1244" s="387" t="s">
        <v>893</v>
      </c>
      <c r="AO1244" s="387" t="s">
        <v>1209</v>
      </c>
      <c r="AP1244" s="387">
        <v>20</v>
      </c>
      <c r="AQ1244" s="553">
        <v>3741</v>
      </c>
      <c r="AR1244" s="372">
        <v>959</v>
      </c>
    </row>
    <row r="1245" spans="35:44">
      <c r="AI1245" s="628" t="str">
        <f t="shared" si="20"/>
        <v>43225ITF (BULAWAYO)14Sα18</v>
      </c>
      <c r="AJ1245" s="391">
        <v>43225</v>
      </c>
      <c r="AK1245" s="384" t="s">
        <v>1553</v>
      </c>
      <c r="AL1245" s="385">
        <v>14</v>
      </c>
      <c r="AM1245" s="386" t="s">
        <v>1278</v>
      </c>
      <c r="AN1245" s="387" t="s">
        <v>892</v>
      </c>
      <c r="AO1245" s="387" t="s">
        <v>1205</v>
      </c>
      <c r="AP1245" s="387">
        <v>8</v>
      </c>
      <c r="AQ1245" s="553">
        <v>3742</v>
      </c>
      <c r="AR1245" s="372">
        <v>960</v>
      </c>
    </row>
    <row r="1246" spans="35:44">
      <c r="AI1246" s="628" t="str">
        <f t="shared" si="20"/>
        <v>43225ITF (BULAWAYO)14Sκ18</v>
      </c>
      <c r="AJ1246" s="391">
        <v>43225</v>
      </c>
      <c r="AK1246" s="384" t="s">
        <v>1553</v>
      </c>
      <c r="AL1246" s="385">
        <v>14</v>
      </c>
      <c r="AM1246" s="386" t="s">
        <v>1278</v>
      </c>
      <c r="AN1246" s="387" t="s">
        <v>892</v>
      </c>
      <c r="AO1246" s="387" t="s">
        <v>1209</v>
      </c>
      <c r="AP1246" s="387">
        <v>12</v>
      </c>
      <c r="AQ1246" s="553">
        <v>3743</v>
      </c>
      <c r="AR1246" s="372">
        <v>960</v>
      </c>
    </row>
    <row r="1247" spans="35:44">
      <c r="AI1247" s="628" t="str">
        <f t="shared" si="20"/>
        <v>43225ITF (BULAWAYO)14Dα18</v>
      </c>
      <c r="AJ1247" s="391">
        <v>43225</v>
      </c>
      <c r="AK1247" s="384" t="s">
        <v>1553</v>
      </c>
      <c r="AL1247" s="385">
        <v>14</v>
      </c>
      <c r="AM1247" s="386" t="s">
        <v>1278</v>
      </c>
      <c r="AN1247" s="387" t="s">
        <v>893</v>
      </c>
      <c r="AO1247" s="387" t="s">
        <v>1205</v>
      </c>
      <c r="AP1247" s="387">
        <v>16</v>
      </c>
      <c r="AQ1247" s="553">
        <v>3744</v>
      </c>
      <c r="AR1247" s="372">
        <v>960</v>
      </c>
    </row>
    <row r="1248" spans="35:44">
      <c r="AI1248" s="628" t="str">
        <f t="shared" si="20"/>
        <v>43225ITF (BULAWAYO)14Dκ18</v>
      </c>
      <c r="AJ1248" s="391">
        <v>43225</v>
      </c>
      <c r="AK1248" s="384" t="s">
        <v>1553</v>
      </c>
      <c r="AL1248" s="385">
        <v>14</v>
      </c>
      <c r="AM1248" s="386" t="s">
        <v>1278</v>
      </c>
      <c r="AN1248" s="387" t="s">
        <v>893</v>
      </c>
      <c r="AO1248" s="387" t="s">
        <v>1209</v>
      </c>
      <c r="AP1248" s="387">
        <v>20</v>
      </c>
      <c r="AQ1248" s="553">
        <v>3745</v>
      </c>
      <c r="AR1248" s="372">
        <v>960</v>
      </c>
    </row>
    <row r="1249" spans="35:44">
      <c r="AI1249" s="628" t="str">
        <f t="shared" si="20"/>
        <v>43227TE (TIRANA OPEN)15Dκ16</v>
      </c>
      <c r="AJ1249" s="391">
        <v>43227</v>
      </c>
      <c r="AK1249" s="384" t="s">
        <v>1569</v>
      </c>
      <c r="AL1249" s="385">
        <v>15</v>
      </c>
      <c r="AM1249" s="386" t="s">
        <v>1280</v>
      </c>
      <c r="AN1249" s="387" t="s">
        <v>893</v>
      </c>
      <c r="AO1249" s="387" t="s">
        <v>1208</v>
      </c>
      <c r="AP1249" s="387">
        <v>19</v>
      </c>
      <c r="AQ1249" s="553">
        <v>3746</v>
      </c>
      <c r="AR1249" s="372">
        <v>957</v>
      </c>
    </row>
    <row r="1250" spans="35:44">
      <c r="AI1250" s="628" t="str">
        <f t="shared" si="20"/>
        <v>43246Ε3 21η (Β)153Sα12</v>
      </c>
      <c r="AJ1250" s="391">
        <v>43246</v>
      </c>
      <c r="AK1250" s="384" t="s">
        <v>1579</v>
      </c>
      <c r="AL1250" s="385">
        <v>153</v>
      </c>
      <c r="AM1250" s="386" t="s">
        <v>310</v>
      </c>
      <c r="AN1250" s="387" t="s">
        <v>892</v>
      </c>
      <c r="AO1250" s="387" t="s">
        <v>1202</v>
      </c>
      <c r="AP1250" s="387">
        <v>5</v>
      </c>
      <c r="AQ1250" s="553">
        <v>3747</v>
      </c>
      <c r="AR1250" s="372">
        <v>961</v>
      </c>
    </row>
    <row r="1251" spans="35:44">
      <c r="AI1251" s="628" t="str">
        <f t="shared" si="20"/>
        <v>43246Ε3 21η (Β)153Sα16</v>
      </c>
      <c r="AJ1251" s="391">
        <v>43246</v>
      </c>
      <c r="AK1251" s="384" t="s">
        <v>1579</v>
      </c>
      <c r="AL1251" s="385">
        <v>153</v>
      </c>
      <c r="AM1251" s="386" t="s">
        <v>310</v>
      </c>
      <c r="AN1251" s="387" t="s">
        <v>892</v>
      </c>
      <c r="AO1251" s="387" t="s">
        <v>1204</v>
      </c>
      <c r="AP1251" s="387">
        <v>7</v>
      </c>
      <c r="AQ1251" s="553">
        <v>3748</v>
      </c>
      <c r="AR1251" s="372">
        <v>961</v>
      </c>
    </row>
    <row r="1252" spans="35:44">
      <c r="AI1252" s="628" t="str">
        <f t="shared" si="20"/>
        <v>43246Ε3 21η (Β)153Sκ12</v>
      </c>
      <c r="AJ1252" s="391">
        <v>43246</v>
      </c>
      <c r="AK1252" s="384" t="s">
        <v>1579</v>
      </c>
      <c r="AL1252" s="385">
        <v>153</v>
      </c>
      <c r="AM1252" s="386" t="s">
        <v>310</v>
      </c>
      <c r="AN1252" s="387" t="s">
        <v>892</v>
      </c>
      <c r="AO1252" s="387" t="s">
        <v>1206</v>
      </c>
      <c r="AP1252" s="387">
        <v>9</v>
      </c>
      <c r="AQ1252" s="553">
        <v>3749</v>
      </c>
      <c r="AR1252" s="372">
        <v>961</v>
      </c>
    </row>
    <row r="1253" spans="35:44">
      <c r="AI1253" s="628" t="str">
        <f t="shared" si="20"/>
        <v>43246Ε3 21η (Β)153Sκ16</v>
      </c>
      <c r="AJ1253" s="391">
        <v>43246</v>
      </c>
      <c r="AK1253" s="384" t="s">
        <v>1579</v>
      </c>
      <c r="AL1253" s="385">
        <v>153</v>
      </c>
      <c r="AM1253" s="386" t="s">
        <v>310</v>
      </c>
      <c r="AN1253" s="387" t="s">
        <v>892</v>
      </c>
      <c r="AO1253" s="387" t="s">
        <v>1208</v>
      </c>
      <c r="AP1253" s="387">
        <v>11</v>
      </c>
      <c r="AQ1253" s="553">
        <v>3750</v>
      </c>
      <c r="AR1253" s="372">
        <v>961</v>
      </c>
    </row>
    <row r="1254" spans="35:44">
      <c r="AI1254" s="628" t="str">
        <f t="shared" si="20"/>
        <v>432539η ΠΑΓΚ. ΓΙΟΡΤΗ ΠΡΑΣΙΝΟΥ  (Ζ)305Sα10</v>
      </c>
      <c r="AJ1254" s="391">
        <v>43253</v>
      </c>
      <c r="AK1254" s="384" t="s">
        <v>1580</v>
      </c>
      <c r="AL1254" s="385">
        <v>305</v>
      </c>
      <c r="AM1254" s="386" t="s">
        <v>256</v>
      </c>
      <c r="AN1254" s="387" t="s">
        <v>892</v>
      </c>
      <c r="AO1254" s="387" t="s">
        <v>1477</v>
      </c>
      <c r="AP1254" s="387">
        <v>3</v>
      </c>
      <c r="AQ1254" s="553">
        <v>3751</v>
      </c>
      <c r="AR1254" s="372">
        <v>962</v>
      </c>
    </row>
    <row r="1255" spans="35:44">
      <c r="AI1255" s="628" t="str">
        <f t="shared" si="20"/>
        <v>432539η ΠΑΓΚ. ΓΙΟΡΤΗ ΠΡΑΣΙΝΟΥ  (Ζ)305Sκ10</v>
      </c>
      <c r="AJ1255" s="391">
        <v>43253</v>
      </c>
      <c r="AK1255" s="384" t="s">
        <v>1580</v>
      </c>
      <c r="AL1255" s="385">
        <v>305</v>
      </c>
      <c r="AM1255" s="386" t="s">
        <v>256</v>
      </c>
      <c r="AN1255" s="387" t="s">
        <v>892</v>
      </c>
      <c r="AO1255" s="387" t="s">
        <v>1478</v>
      </c>
      <c r="AP1255" s="387">
        <v>4</v>
      </c>
      <c r="AQ1255" s="553">
        <v>3752</v>
      </c>
      <c r="AR1255" s="372">
        <v>962</v>
      </c>
    </row>
    <row r="1256" spans="35:44">
      <c r="AI1256" s="628" t="str">
        <f t="shared" si="20"/>
        <v>43259Β΄Φάση 10άρια245Sα10</v>
      </c>
      <c r="AJ1256" s="391">
        <v>43259</v>
      </c>
      <c r="AK1256" s="384" t="s">
        <v>1581</v>
      </c>
      <c r="AL1256" s="385">
        <v>245</v>
      </c>
      <c r="AM1256" s="386" t="s">
        <v>324</v>
      </c>
      <c r="AN1256" s="387" t="s">
        <v>892</v>
      </c>
      <c r="AO1256" s="387" t="s">
        <v>1477</v>
      </c>
      <c r="AP1256" s="387">
        <v>3</v>
      </c>
      <c r="AQ1256" s="553">
        <v>3753</v>
      </c>
      <c r="AR1256" s="372">
        <v>963</v>
      </c>
    </row>
    <row r="1257" spans="35:44">
      <c r="AI1257" s="628" t="str">
        <f t="shared" si="20"/>
        <v>43259Β΄Φάση 10άρια245Sκ10</v>
      </c>
      <c r="AJ1257" s="391">
        <v>43259</v>
      </c>
      <c r="AK1257" s="384" t="s">
        <v>1581</v>
      </c>
      <c r="AL1257" s="385">
        <v>245</v>
      </c>
      <c r="AM1257" s="386" t="s">
        <v>324</v>
      </c>
      <c r="AN1257" s="387" t="s">
        <v>892</v>
      </c>
      <c r="AO1257" s="387" t="s">
        <v>1478</v>
      </c>
      <c r="AP1257" s="387">
        <v>4</v>
      </c>
      <c r="AQ1257" s="553">
        <v>3754</v>
      </c>
      <c r="AR1257" s="372">
        <v>963</v>
      </c>
    </row>
    <row r="1258" spans="35:44">
      <c r="AI1258" s="628" t="str">
        <f t="shared" si="20"/>
        <v>43258Τριεθνής Συνάντηση195Sα12</v>
      </c>
      <c r="AJ1258" s="391">
        <v>43258</v>
      </c>
      <c r="AK1258" s="384" t="s">
        <v>1582</v>
      </c>
      <c r="AL1258" s="385">
        <v>195</v>
      </c>
      <c r="AM1258" s="386" t="s">
        <v>335</v>
      </c>
      <c r="AN1258" s="387" t="s">
        <v>892</v>
      </c>
      <c r="AO1258" s="387" t="s">
        <v>1202</v>
      </c>
      <c r="AP1258" s="387">
        <v>5</v>
      </c>
      <c r="AQ1258" s="553">
        <v>3755</v>
      </c>
      <c r="AR1258" s="372">
        <v>964</v>
      </c>
    </row>
    <row r="1259" spans="35:44">
      <c r="AI1259" s="628" t="str">
        <f t="shared" si="20"/>
        <v>43258Τριεθνής Συνάντηση195Sα14</v>
      </c>
      <c r="AJ1259" s="391">
        <v>43258</v>
      </c>
      <c r="AK1259" s="384" t="s">
        <v>1582</v>
      </c>
      <c r="AL1259" s="385">
        <v>195</v>
      </c>
      <c r="AM1259" s="386" t="s">
        <v>335</v>
      </c>
      <c r="AN1259" s="387" t="s">
        <v>892</v>
      </c>
      <c r="AO1259" s="387" t="s">
        <v>1203</v>
      </c>
      <c r="AP1259" s="387">
        <v>6</v>
      </c>
      <c r="AQ1259" s="553">
        <v>3756</v>
      </c>
      <c r="AR1259" s="372">
        <v>964</v>
      </c>
    </row>
    <row r="1260" spans="35:44">
      <c r="AI1260" s="628" t="str">
        <f t="shared" si="20"/>
        <v>43258Τριεθνής Συνάντηση195Sα16</v>
      </c>
      <c r="AJ1260" s="391">
        <v>43258</v>
      </c>
      <c r="AK1260" s="384" t="s">
        <v>1582</v>
      </c>
      <c r="AL1260" s="385">
        <v>195</v>
      </c>
      <c r="AM1260" s="386" t="s">
        <v>335</v>
      </c>
      <c r="AN1260" s="387" t="s">
        <v>892</v>
      </c>
      <c r="AO1260" s="387" t="s">
        <v>1204</v>
      </c>
      <c r="AP1260" s="387">
        <v>7</v>
      </c>
      <c r="AQ1260" s="553">
        <v>3757</v>
      </c>
      <c r="AR1260" s="372">
        <v>964</v>
      </c>
    </row>
    <row r="1261" spans="35:44">
      <c r="AI1261" s="628" t="str">
        <f t="shared" si="20"/>
        <v>43258Τριεθνής Συνάντηση195Sκ12</v>
      </c>
      <c r="AJ1261" s="391">
        <v>43258</v>
      </c>
      <c r="AK1261" s="384" t="s">
        <v>1582</v>
      </c>
      <c r="AL1261" s="385">
        <v>195</v>
      </c>
      <c r="AM1261" s="386" t="s">
        <v>335</v>
      </c>
      <c r="AN1261" s="387" t="s">
        <v>892</v>
      </c>
      <c r="AO1261" s="387" t="s">
        <v>1206</v>
      </c>
      <c r="AP1261" s="387">
        <v>9</v>
      </c>
      <c r="AQ1261" s="553">
        <v>3758</v>
      </c>
      <c r="AR1261" s="372">
        <v>964</v>
      </c>
    </row>
    <row r="1262" spans="35:44">
      <c r="AI1262" s="628" t="str">
        <f t="shared" si="20"/>
        <v>43258Τριεθνής Συνάντηση195Sκ14</v>
      </c>
      <c r="AJ1262" s="391">
        <v>43258</v>
      </c>
      <c r="AK1262" s="384" t="s">
        <v>1582</v>
      </c>
      <c r="AL1262" s="385">
        <v>195</v>
      </c>
      <c r="AM1262" s="386" t="s">
        <v>335</v>
      </c>
      <c r="AN1262" s="387" t="s">
        <v>892</v>
      </c>
      <c r="AO1262" s="387" t="s">
        <v>1207</v>
      </c>
      <c r="AP1262" s="387">
        <v>10</v>
      </c>
      <c r="AQ1262" s="553">
        <v>3759</v>
      </c>
      <c r="AR1262" s="372">
        <v>964</v>
      </c>
    </row>
    <row r="1263" spans="35:44">
      <c r="AI1263" s="628" t="str">
        <f t="shared" si="20"/>
        <v>43258Τριεθνής Συνάντηση195Sκ16</v>
      </c>
      <c r="AJ1263" s="391">
        <v>43258</v>
      </c>
      <c r="AK1263" s="384" t="s">
        <v>1582</v>
      </c>
      <c r="AL1263" s="385">
        <v>195</v>
      </c>
      <c r="AM1263" s="386" t="s">
        <v>335</v>
      </c>
      <c r="AN1263" s="387" t="s">
        <v>892</v>
      </c>
      <c r="AO1263" s="387" t="s">
        <v>1208</v>
      </c>
      <c r="AP1263" s="387">
        <v>11</v>
      </c>
      <c r="AQ1263" s="553">
        <v>3760</v>
      </c>
      <c r="AR1263" s="372">
        <v>964</v>
      </c>
    </row>
    <row r="1264" spans="35:44">
      <c r="AI1264" s="628" t="str">
        <f t="shared" si="20"/>
        <v>43261Open ΠΑΥΛΕΙΑ286Sανδ</v>
      </c>
      <c r="AJ1264" s="391">
        <v>43261</v>
      </c>
      <c r="AK1264" s="384" t="s">
        <v>1583</v>
      </c>
      <c r="AL1264" s="385">
        <v>286</v>
      </c>
      <c r="AM1264" s="386" t="s">
        <v>311</v>
      </c>
      <c r="AN1264" s="387" t="s">
        <v>892</v>
      </c>
      <c r="AO1264" s="387" t="s">
        <v>1423</v>
      </c>
      <c r="AP1264" s="387">
        <v>25</v>
      </c>
      <c r="AQ1264" s="553">
        <v>3761</v>
      </c>
      <c r="AR1264" s="372">
        <v>965</v>
      </c>
    </row>
    <row r="1265" spans="35:44">
      <c r="AI1265" s="628" t="str">
        <f t="shared" si="20"/>
        <v>43234TE (NATIONAL PARK)15Sα16</v>
      </c>
      <c r="AJ1265" s="391">
        <v>43234</v>
      </c>
      <c r="AK1265" s="384" t="s">
        <v>1361</v>
      </c>
      <c r="AL1265" s="385">
        <v>15</v>
      </c>
      <c r="AM1265" s="386" t="s">
        <v>1280</v>
      </c>
      <c r="AN1265" s="387" t="s">
        <v>892</v>
      </c>
      <c r="AO1265" s="387" t="s">
        <v>1204</v>
      </c>
      <c r="AP1265" s="387">
        <v>7</v>
      </c>
      <c r="AQ1265" s="553">
        <v>3762</v>
      </c>
      <c r="AR1265" s="372">
        <v>966</v>
      </c>
    </row>
    <row r="1266" spans="35:44">
      <c r="AI1266" s="628" t="str">
        <f t="shared" si="20"/>
        <v>43234TE (NATIONAL PARK)15Sκ16</v>
      </c>
      <c r="AJ1266" s="391">
        <v>43234</v>
      </c>
      <c r="AK1266" s="384" t="s">
        <v>1361</v>
      </c>
      <c r="AL1266" s="385">
        <v>15</v>
      </c>
      <c r="AM1266" s="386" t="s">
        <v>1280</v>
      </c>
      <c r="AN1266" s="387" t="s">
        <v>892</v>
      </c>
      <c r="AO1266" s="387" t="s">
        <v>1208</v>
      </c>
      <c r="AP1266" s="387">
        <v>11</v>
      </c>
      <c r="AQ1266" s="553">
        <v>3763</v>
      </c>
      <c r="AR1266" s="372">
        <v>966</v>
      </c>
    </row>
    <row r="1267" spans="35:44">
      <c r="AI1267" s="628" t="str">
        <f t="shared" si="20"/>
        <v>43234TE (NATIONAL PARK)15Dα16</v>
      </c>
      <c r="AJ1267" s="391">
        <v>43234</v>
      </c>
      <c r="AK1267" s="384" t="s">
        <v>1361</v>
      </c>
      <c r="AL1267" s="385">
        <v>15</v>
      </c>
      <c r="AM1267" s="386" t="s">
        <v>1280</v>
      </c>
      <c r="AN1267" s="387" t="s">
        <v>893</v>
      </c>
      <c r="AO1267" s="387" t="s">
        <v>1204</v>
      </c>
      <c r="AP1267" s="387">
        <v>15</v>
      </c>
      <c r="AQ1267" s="553">
        <v>3764</v>
      </c>
      <c r="AR1267" s="372">
        <v>966</v>
      </c>
    </row>
    <row r="1268" spans="35:44">
      <c r="AI1268" s="628" t="str">
        <f t="shared" si="20"/>
        <v>43234TE (NATIONAL PARK)15Dκ16</v>
      </c>
      <c r="AJ1268" s="391">
        <v>43234</v>
      </c>
      <c r="AK1268" s="384" t="s">
        <v>1361</v>
      </c>
      <c r="AL1268" s="385">
        <v>15</v>
      </c>
      <c r="AM1268" s="386" t="s">
        <v>1280</v>
      </c>
      <c r="AN1268" s="387" t="s">
        <v>893</v>
      </c>
      <c r="AO1268" s="387" t="s">
        <v>1208</v>
      </c>
      <c r="AP1268" s="387">
        <v>19</v>
      </c>
      <c r="AQ1268" s="553">
        <v>3765</v>
      </c>
      <c r="AR1268" s="372">
        <v>966</v>
      </c>
    </row>
    <row r="1269" spans="35:44">
      <c r="AI1269" s="628" t="str">
        <f t="shared" si="20"/>
        <v>43234TE (VI MEMORIJAL JOVANA)15Sα14</v>
      </c>
      <c r="AJ1269" s="391">
        <v>43234</v>
      </c>
      <c r="AK1269" s="384" t="s">
        <v>1584</v>
      </c>
      <c r="AL1269" s="385">
        <v>15</v>
      </c>
      <c r="AM1269" s="386" t="s">
        <v>1280</v>
      </c>
      <c r="AN1269" s="387" t="s">
        <v>892</v>
      </c>
      <c r="AO1269" s="387" t="s">
        <v>1203</v>
      </c>
      <c r="AP1269" s="387">
        <v>6</v>
      </c>
      <c r="AQ1269" s="553">
        <v>3766</v>
      </c>
      <c r="AR1269" s="372">
        <v>967</v>
      </c>
    </row>
    <row r="1270" spans="35:44">
      <c r="AI1270" s="628" t="str">
        <f t="shared" si="20"/>
        <v>43234TE (VI MEMORIJAL JOVANA)15Sκ14</v>
      </c>
      <c r="AJ1270" s="391">
        <v>43234</v>
      </c>
      <c r="AK1270" s="384" t="s">
        <v>1584</v>
      </c>
      <c r="AL1270" s="385">
        <v>15</v>
      </c>
      <c r="AM1270" s="386" t="s">
        <v>1280</v>
      </c>
      <c r="AN1270" s="387" t="s">
        <v>892</v>
      </c>
      <c r="AO1270" s="387" t="s">
        <v>1207</v>
      </c>
      <c r="AP1270" s="387">
        <v>10</v>
      </c>
      <c r="AQ1270" s="553">
        <v>3767</v>
      </c>
      <c r="AR1270" s="372">
        <v>967</v>
      </c>
    </row>
    <row r="1271" spans="35:44">
      <c r="AI1271" s="628" t="str">
        <f t="shared" si="20"/>
        <v>43286Ε3 27η (Θ)400Sα12</v>
      </c>
      <c r="AJ1271" s="391">
        <v>43286</v>
      </c>
      <c r="AK1271" s="384" t="s">
        <v>1588</v>
      </c>
      <c r="AL1271" s="385">
        <v>400</v>
      </c>
      <c r="AM1271" s="386" t="s">
        <v>354</v>
      </c>
      <c r="AN1271" s="387" t="s">
        <v>892</v>
      </c>
      <c r="AO1271" s="387" t="s">
        <v>1202</v>
      </c>
      <c r="AP1271" s="387">
        <v>5</v>
      </c>
      <c r="AQ1271" s="553">
        <v>3768</v>
      </c>
      <c r="AR1271" s="372">
        <v>968</v>
      </c>
    </row>
    <row r="1272" spans="35:44">
      <c r="AI1272" s="628" t="str">
        <f t="shared" si="20"/>
        <v>43286Ε3 27η (Θ)400Sκ12</v>
      </c>
      <c r="AJ1272" s="391">
        <v>43286</v>
      </c>
      <c r="AK1272" s="384" t="s">
        <v>1588</v>
      </c>
      <c r="AL1272" s="385">
        <v>400</v>
      </c>
      <c r="AM1272" s="386" t="s">
        <v>354</v>
      </c>
      <c r="AN1272" s="387" t="s">
        <v>892</v>
      </c>
      <c r="AO1272" s="387" t="s">
        <v>1206</v>
      </c>
      <c r="AP1272" s="387">
        <v>9</v>
      </c>
      <c r="AQ1272" s="553">
        <v>3769</v>
      </c>
      <c r="AR1272" s="372">
        <v>968</v>
      </c>
    </row>
    <row r="1273" spans="35:44">
      <c r="AI1273" s="628" t="str">
        <f t="shared" si="20"/>
        <v>43286Ε3 27η (Θ)400Sα14</v>
      </c>
      <c r="AJ1273" s="391">
        <v>43286</v>
      </c>
      <c r="AK1273" s="384" t="s">
        <v>1588</v>
      </c>
      <c r="AL1273" s="385">
        <v>400</v>
      </c>
      <c r="AM1273" s="386" t="s">
        <v>354</v>
      </c>
      <c r="AN1273" s="387" t="s">
        <v>892</v>
      </c>
      <c r="AO1273" s="387" t="s">
        <v>1203</v>
      </c>
      <c r="AP1273" s="387">
        <v>6</v>
      </c>
      <c r="AQ1273" s="553">
        <v>3770</v>
      </c>
      <c r="AR1273" s="372">
        <v>968</v>
      </c>
    </row>
    <row r="1274" spans="35:44">
      <c r="AI1274" s="628" t="str">
        <f t="shared" si="20"/>
        <v>43286Ε3 27η (Θ)400Sκ14</v>
      </c>
      <c r="AJ1274" s="391">
        <v>43286</v>
      </c>
      <c r="AK1274" s="384" t="s">
        <v>1588</v>
      </c>
      <c r="AL1274" s="385">
        <v>400</v>
      </c>
      <c r="AM1274" s="386" t="s">
        <v>354</v>
      </c>
      <c r="AN1274" s="387" t="s">
        <v>892</v>
      </c>
      <c r="AO1274" s="387" t="s">
        <v>1207</v>
      </c>
      <c r="AP1274" s="387">
        <v>10</v>
      </c>
      <c r="AQ1274" s="553">
        <v>3771</v>
      </c>
      <c r="AR1274" s="372">
        <v>968</v>
      </c>
    </row>
    <row r="1275" spans="35:44">
      <c r="AI1275" s="628" t="str">
        <f t="shared" si="20"/>
        <v>43286Ε3 27η (Θ)400Sα16</v>
      </c>
      <c r="AJ1275" s="391">
        <v>43286</v>
      </c>
      <c r="AK1275" s="384" t="s">
        <v>1588</v>
      </c>
      <c r="AL1275" s="385">
        <v>400</v>
      </c>
      <c r="AM1275" s="386" t="s">
        <v>354</v>
      </c>
      <c r="AN1275" s="387" t="s">
        <v>892</v>
      </c>
      <c r="AO1275" s="387" t="s">
        <v>1204</v>
      </c>
      <c r="AP1275" s="387">
        <v>7</v>
      </c>
      <c r="AQ1275" s="553">
        <v>3772</v>
      </c>
      <c r="AR1275" s="372">
        <v>968</v>
      </c>
    </row>
    <row r="1276" spans="35:44">
      <c r="AI1276" s="628" t="str">
        <f t="shared" si="20"/>
        <v>43286Ε3 27η (Θ)400Sκ16</v>
      </c>
      <c r="AJ1276" s="391">
        <v>43286</v>
      </c>
      <c r="AK1276" s="384" t="s">
        <v>1588</v>
      </c>
      <c r="AL1276" s="385">
        <v>400</v>
      </c>
      <c r="AM1276" s="386" t="s">
        <v>354</v>
      </c>
      <c r="AN1276" s="387" t="s">
        <v>892</v>
      </c>
      <c r="AO1276" s="387" t="s">
        <v>1208</v>
      </c>
      <c r="AP1276" s="387">
        <v>11</v>
      </c>
      <c r="AQ1276" s="553">
        <v>3773</v>
      </c>
      <c r="AR1276" s="372">
        <v>968</v>
      </c>
    </row>
    <row r="1277" spans="35:44">
      <c r="AI1277" s="628" t="str">
        <f t="shared" si="20"/>
        <v>43129ITF (AL-SIKAUNABEYAH)14Sα18</v>
      </c>
      <c r="AJ1277" s="391">
        <v>43129</v>
      </c>
      <c r="AK1277" s="384" t="s">
        <v>1589</v>
      </c>
      <c r="AL1277" s="385">
        <v>14</v>
      </c>
      <c r="AM1277" s="386" t="s">
        <v>1278</v>
      </c>
      <c r="AN1277" s="387" t="s">
        <v>892</v>
      </c>
      <c r="AO1277" s="387" t="s">
        <v>1205</v>
      </c>
      <c r="AP1277" s="387">
        <v>8</v>
      </c>
      <c r="AQ1277" s="553">
        <v>3774</v>
      </c>
      <c r="AR1277" s="372">
        <v>969</v>
      </c>
    </row>
    <row r="1278" spans="35:44">
      <c r="AI1278" s="628" t="str">
        <f t="shared" si="20"/>
        <v>43220TE (HAYDAR ALIYEV)15Sα16</v>
      </c>
      <c r="AJ1278" s="391">
        <v>43220</v>
      </c>
      <c r="AK1278" s="384" t="s">
        <v>1590</v>
      </c>
      <c r="AL1278" s="385">
        <v>15</v>
      </c>
      <c r="AM1278" s="386" t="s">
        <v>1280</v>
      </c>
      <c r="AN1278" s="387" t="s">
        <v>892</v>
      </c>
      <c r="AO1278" s="387" t="s">
        <v>1204</v>
      </c>
      <c r="AP1278" s="387">
        <v>7</v>
      </c>
      <c r="AQ1278" s="553">
        <v>3775</v>
      </c>
      <c r="AR1278" s="372">
        <v>970</v>
      </c>
    </row>
    <row r="1279" spans="35:44">
      <c r="AI1279" s="628" t="str">
        <f t="shared" si="20"/>
        <v>43220TE (HAYDAR ALIYEV)15Sκ16</v>
      </c>
      <c r="AJ1279" s="391">
        <v>43220</v>
      </c>
      <c r="AK1279" s="384" t="s">
        <v>1590</v>
      </c>
      <c r="AL1279" s="385">
        <v>15</v>
      </c>
      <c r="AM1279" s="386" t="s">
        <v>1280</v>
      </c>
      <c r="AN1279" s="387" t="s">
        <v>892</v>
      </c>
      <c r="AO1279" s="387" t="s">
        <v>1208</v>
      </c>
      <c r="AP1279" s="387">
        <v>11</v>
      </c>
      <c r="AQ1279" s="553">
        <v>3776</v>
      </c>
      <c r="AR1279" s="372">
        <v>970</v>
      </c>
    </row>
    <row r="1280" spans="35:44">
      <c r="AI1280" s="628" t="str">
        <f t="shared" si="20"/>
        <v>43234TE (TEJT U14)15Sα14</v>
      </c>
      <c r="AJ1280" s="391">
        <v>43234</v>
      </c>
      <c r="AK1280" s="384" t="s">
        <v>1591</v>
      </c>
      <c r="AL1280" s="385">
        <v>15</v>
      </c>
      <c r="AM1280" s="386" t="s">
        <v>1280</v>
      </c>
      <c r="AN1280" s="387" t="s">
        <v>892</v>
      </c>
      <c r="AO1280" s="387" t="s">
        <v>1203</v>
      </c>
      <c r="AP1280" s="387">
        <v>6</v>
      </c>
      <c r="AQ1280" s="553">
        <v>3777</v>
      </c>
      <c r="AR1280" s="372">
        <v>971</v>
      </c>
    </row>
    <row r="1281" spans="35:44">
      <c r="AI1281" s="628" t="str">
        <f t="shared" si="20"/>
        <v>43234TE (TEJT U14)15Dα14</v>
      </c>
      <c r="AJ1281" s="391">
        <v>43234</v>
      </c>
      <c r="AK1281" s="384" t="s">
        <v>1591</v>
      </c>
      <c r="AL1281" s="385">
        <v>15</v>
      </c>
      <c r="AM1281" s="386" t="s">
        <v>1280</v>
      </c>
      <c r="AN1281" s="387" t="s">
        <v>893</v>
      </c>
      <c r="AO1281" s="387" t="s">
        <v>1203</v>
      </c>
      <c r="AP1281" s="387">
        <v>14</v>
      </c>
      <c r="AQ1281" s="553">
        <v>3778</v>
      </c>
      <c r="AR1281" s="372">
        <v>971</v>
      </c>
    </row>
    <row r="1282" spans="35:44">
      <c r="AJ1282" s="391"/>
      <c r="AK1282" s="384"/>
      <c r="AL1282" s="385"/>
      <c r="AM1282" s="386"/>
      <c r="AN1282" s="387"/>
      <c r="AO1282" s="387"/>
      <c r="AP1282" s="387"/>
    </row>
    <row r="1283" spans="35:44">
      <c r="AJ1283" s="391"/>
      <c r="AK1283" s="384"/>
      <c r="AL1283" s="385"/>
      <c r="AM1283" s="386"/>
      <c r="AN1283" s="387"/>
      <c r="AO1283" s="387"/>
      <c r="AP1283" s="387"/>
    </row>
    <row r="1284" spans="35:44">
      <c r="AJ1284" s="391"/>
      <c r="AK1284" s="384"/>
      <c r="AL1284" s="385"/>
      <c r="AM1284" s="386"/>
      <c r="AN1284" s="387"/>
      <c r="AO1284" s="387"/>
      <c r="AP1284" s="387"/>
    </row>
    <row r="1285" spans="35:44">
      <c r="AJ1285" s="391"/>
      <c r="AK1285" s="384"/>
      <c r="AL1285" s="385"/>
      <c r="AM1285" s="386"/>
      <c r="AN1285" s="387"/>
      <c r="AO1285" s="387"/>
      <c r="AP1285" s="387"/>
    </row>
    <row r="1286" spans="35:44">
      <c r="AJ1286" s="391"/>
      <c r="AK1286" s="384"/>
      <c r="AL1286" s="385"/>
      <c r="AM1286" s="386"/>
      <c r="AN1286" s="387"/>
      <c r="AO1286" s="387"/>
      <c r="AP1286" s="387"/>
    </row>
    <row r="1287" spans="35:44">
      <c r="AJ1287" s="391"/>
      <c r="AK1287" s="384"/>
      <c r="AL1287" s="385"/>
      <c r="AM1287" s="386"/>
      <c r="AN1287" s="387"/>
      <c r="AO1287" s="387"/>
      <c r="AP1287" s="387"/>
    </row>
    <row r="1288" spans="35:44">
      <c r="AJ1288" s="391"/>
      <c r="AK1288" s="384"/>
      <c r="AL1288" s="385"/>
      <c r="AM1288" s="386"/>
      <c r="AN1288" s="387"/>
      <c r="AO1288" s="387"/>
      <c r="AP1288" s="387"/>
    </row>
    <row r="1289" spans="35:44">
      <c r="AJ1289" s="391"/>
      <c r="AK1289" s="384"/>
      <c r="AL1289" s="385"/>
      <c r="AM1289" s="386"/>
      <c r="AN1289" s="387"/>
      <c r="AO1289" s="387"/>
      <c r="AP1289" s="387"/>
    </row>
    <row r="1290" spans="35:44">
      <c r="AJ1290" s="391"/>
      <c r="AK1290" s="384"/>
      <c r="AL1290" s="385"/>
      <c r="AM1290" s="386"/>
      <c r="AN1290" s="387"/>
      <c r="AO1290" s="387"/>
      <c r="AP1290" s="387"/>
    </row>
    <row r="1291" spans="35:44">
      <c r="AP1291" s="387"/>
    </row>
    <row r="1292" spans="35:44">
      <c r="AP1292" s="387"/>
    </row>
    <row r="1293" spans="35:44">
      <c r="AP1293" s="387"/>
    </row>
    <row r="1294" spans="35:44">
      <c r="AP1294" s="387"/>
    </row>
    <row r="1295" spans="35:44">
      <c r="AJ1295" s="391"/>
      <c r="AK1295" s="384"/>
      <c r="AL1295" s="385"/>
      <c r="AM1295" s="386"/>
      <c r="AN1295" s="387"/>
      <c r="AO1295" s="387"/>
      <c r="AP1295" s="387"/>
    </row>
    <row r="1296" spans="35:44">
      <c r="AJ1296" s="391"/>
      <c r="AK1296" s="384"/>
      <c r="AL1296" s="385"/>
      <c r="AM1296" s="386"/>
      <c r="AN1296" s="387"/>
      <c r="AO1296" s="387"/>
      <c r="AP1296" s="387"/>
    </row>
    <row r="1297" spans="36:43">
      <c r="AJ1297" s="491"/>
      <c r="AK1297" s="386"/>
      <c r="AL1297" s="385"/>
      <c r="AM1297" s="386"/>
      <c r="AN1297" s="387"/>
      <c r="AO1297" s="387"/>
      <c r="AP1297" s="387"/>
      <c r="AQ1297" s="554"/>
    </row>
    <row r="1298" spans="36:43">
      <c r="AJ1298" s="491"/>
      <c r="AK1298" s="386"/>
      <c r="AL1298" s="385"/>
      <c r="AM1298" s="386"/>
      <c r="AN1298" s="387"/>
      <c r="AO1298" s="387"/>
      <c r="AP1298" s="387"/>
      <c r="AQ1298" s="554"/>
    </row>
    <row r="1299" spans="36:43">
      <c r="AJ1299" s="491"/>
      <c r="AK1299" s="386"/>
      <c r="AL1299" s="385"/>
      <c r="AM1299" s="386"/>
      <c r="AN1299" s="387"/>
      <c r="AO1299" s="387"/>
      <c r="AP1299" s="387"/>
      <c r="AQ1299" s="554"/>
    </row>
    <row r="1300" spans="36:43">
      <c r="AJ1300" s="491"/>
      <c r="AK1300" s="386"/>
      <c r="AL1300" s="385"/>
      <c r="AM1300" s="386"/>
      <c r="AN1300" s="387"/>
      <c r="AO1300" s="387"/>
      <c r="AP1300" s="387"/>
      <c r="AQ1300" s="554"/>
    </row>
    <row r="1301" spans="36:43">
      <c r="AJ1301" s="391"/>
      <c r="AK1301" s="384"/>
      <c r="AL1301" s="385"/>
      <c r="AM1301" s="386"/>
      <c r="AN1301" s="387"/>
      <c r="AO1301" s="387"/>
      <c r="AP1301" s="387"/>
    </row>
    <row r="1302" spans="36:43">
      <c r="AJ1302" s="391"/>
      <c r="AK1302" s="384"/>
      <c r="AL1302" s="385"/>
      <c r="AM1302" s="386"/>
      <c r="AN1302" s="387"/>
      <c r="AO1302" s="387"/>
      <c r="AP1302" s="387"/>
    </row>
    <row r="1303" spans="36:43">
      <c r="AJ1303" s="391"/>
      <c r="AK1303" s="384"/>
      <c r="AL1303" s="385"/>
      <c r="AM1303" s="386"/>
      <c r="AN1303" s="387"/>
      <c r="AO1303" s="387"/>
      <c r="AP1303" s="387"/>
    </row>
    <row r="1304" spans="36:43">
      <c r="AJ1304" s="391"/>
      <c r="AK1304" s="384"/>
      <c r="AL1304" s="385"/>
      <c r="AM1304" s="386"/>
      <c r="AN1304" s="387"/>
      <c r="AO1304" s="387"/>
      <c r="AP1304" s="387"/>
    </row>
    <row r="1305" spans="36:43">
      <c r="AJ1305" s="391"/>
      <c r="AK1305" s="384"/>
      <c r="AL1305" s="385"/>
      <c r="AM1305" s="386"/>
      <c r="AN1305" s="387"/>
      <c r="AO1305" s="387"/>
      <c r="AP1305" s="387"/>
    </row>
    <row r="1306" spans="36:43">
      <c r="AJ1306" s="391"/>
      <c r="AK1306" s="384"/>
      <c r="AL1306" s="385"/>
      <c r="AM1306" s="386"/>
      <c r="AN1306" s="387"/>
      <c r="AO1306" s="387"/>
      <c r="AP1306" s="387"/>
    </row>
    <row r="1307" spans="36:43">
      <c r="AJ1307" s="391"/>
      <c r="AK1307" s="384"/>
      <c r="AL1307" s="385"/>
      <c r="AM1307" s="386"/>
      <c r="AN1307" s="387"/>
      <c r="AO1307" s="387"/>
      <c r="AP1307" s="387"/>
    </row>
    <row r="1308" spans="36:43">
      <c r="AJ1308" s="391"/>
      <c r="AK1308" s="384"/>
      <c r="AL1308" s="385"/>
      <c r="AM1308" s="386"/>
      <c r="AN1308" s="387"/>
      <c r="AO1308" s="387"/>
      <c r="AP1308" s="387"/>
    </row>
    <row r="1309" spans="36:43">
      <c r="AJ1309" s="391"/>
      <c r="AK1309" s="384"/>
      <c r="AL1309" s="385"/>
      <c r="AM1309" s="386"/>
      <c r="AN1309" s="387"/>
      <c r="AO1309" s="387"/>
      <c r="AP1309" s="387"/>
    </row>
    <row r="1310" spans="36:43">
      <c r="AJ1310" s="391"/>
      <c r="AK1310" s="384"/>
      <c r="AL1310" s="385"/>
      <c r="AM1310" s="386"/>
      <c r="AN1310" s="387"/>
      <c r="AO1310" s="387"/>
      <c r="AP1310" s="387"/>
    </row>
    <row r="1311" spans="36:43">
      <c r="AJ1311" s="391"/>
      <c r="AK1311" s="384"/>
      <c r="AL1311" s="385"/>
      <c r="AM1311" s="386"/>
      <c r="AN1311" s="387"/>
      <c r="AO1311" s="387"/>
      <c r="AP1311" s="387"/>
    </row>
    <row r="1312" spans="36:43">
      <c r="AJ1312" s="391"/>
      <c r="AK1312" s="384"/>
      <c r="AL1312" s="385"/>
      <c r="AM1312" s="386"/>
      <c r="AN1312" s="387"/>
      <c r="AO1312" s="387"/>
      <c r="AP1312" s="387"/>
    </row>
    <row r="1313" spans="36:42">
      <c r="AJ1313" s="391"/>
      <c r="AK1313" s="384"/>
      <c r="AL1313" s="385"/>
      <c r="AM1313" s="386"/>
      <c r="AN1313" s="387"/>
      <c r="AO1313" s="387"/>
      <c r="AP1313" s="387"/>
    </row>
    <row r="1314" spans="36:42">
      <c r="AJ1314" s="391"/>
      <c r="AK1314" s="384"/>
      <c r="AL1314" s="385"/>
      <c r="AM1314" s="386"/>
      <c r="AN1314" s="387"/>
      <c r="AO1314" s="387"/>
      <c r="AP1314" s="387"/>
    </row>
    <row r="1315" spans="36:42">
      <c r="AJ1315" s="391"/>
      <c r="AK1315" s="384"/>
      <c r="AL1315" s="385"/>
      <c r="AM1315" s="386"/>
      <c r="AN1315" s="387"/>
      <c r="AO1315" s="387"/>
      <c r="AP1315" s="387"/>
    </row>
    <row r="1316" spans="36:42">
      <c r="AJ1316" s="391"/>
      <c r="AK1316" s="384"/>
      <c r="AL1316" s="385"/>
      <c r="AM1316" s="386"/>
      <c r="AN1316" s="387"/>
      <c r="AO1316" s="387"/>
      <c r="AP1316" s="387"/>
    </row>
    <row r="1317" spans="36:42">
      <c r="AJ1317" s="391"/>
      <c r="AK1317" s="384"/>
      <c r="AL1317" s="385"/>
      <c r="AM1317" s="386"/>
      <c r="AN1317" s="387"/>
      <c r="AO1317" s="387"/>
      <c r="AP1317" s="387"/>
    </row>
    <row r="1318" spans="36:42">
      <c r="AJ1318" s="391"/>
      <c r="AK1318" s="384"/>
      <c r="AL1318" s="385"/>
      <c r="AM1318" s="386"/>
      <c r="AN1318" s="387"/>
      <c r="AO1318" s="387"/>
      <c r="AP1318" s="387"/>
    </row>
    <row r="1319" spans="36:42">
      <c r="AJ1319" s="391"/>
      <c r="AK1319" s="384"/>
      <c r="AL1319" s="385"/>
      <c r="AM1319" s="386"/>
      <c r="AN1319" s="387"/>
      <c r="AO1319" s="387"/>
      <c r="AP1319" s="387"/>
    </row>
    <row r="1320" spans="36:42">
      <c r="AJ1320" s="391"/>
      <c r="AK1320" s="384"/>
      <c r="AL1320" s="385"/>
      <c r="AM1320" s="386"/>
      <c r="AN1320" s="387"/>
      <c r="AO1320" s="387"/>
      <c r="AP1320" s="387"/>
    </row>
    <row r="1321" spans="36:42">
      <c r="AJ1321" s="391"/>
      <c r="AK1321" s="384"/>
      <c r="AL1321" s="385"/>
      <c r="AM1321" s="386"/>
      <c r="AN1321" s="387"/>
      <c r="AO1321" s="387"/>
      <c r="AP1321" s="387"/>
    </row>
    <row r="1322" spans="36:42">
      <c r="AJ1322" s="391"/>
      <c r="AK1322" s="384"/>
      <c r="AL1322" s="385"/>
      <c r="AM1322" s="386"/>
      <c r="AN1322" s="387"/>
      <c r="AO1322" s="387"/>
      <c r="AP1322" s="387"/>
    </row>
    <row r="1323" spans="36:42">
      <c r="AJ1323" s="391"/>
      <c r="AK1323" s="384"/>
      <c r="AL1323" s="385"/>
      <c r="AM1323" s="386"/>
      <c r="AN1323" s="387"/>
      <c r="AO1323" s="387"/>
      <c r="AP1323" s="387"/>
    </row>
    <row r="1324" spans="36:42">
      <c r="AJ1324" s="391"/>
      <c r="AK1324" s="384"/>
      <c r="AL1324" s="385"/>
      <c r="AM1324" s="386"/>
      <c r="AN1324" s="387"/>
      <c r="AO1324" s="387"/>
      <c r="AP1324" s="387"/>
    </row>
    <row r="1325" spans="36:42">
      <c r="AJ1325" s="391"/>
      <c r="AK1325" s="384"/>
      <c r="AL1325" s="385"/>
      <c r="AM1325" s="386"/>
      <c r="AN1325" s="387"/>
      <c r="AO1325" s="387"/>
      <c r="AP1325" s="387"/>
    </row>
    <row r="1326" spans="36:42">
      <c r="AJ1326" s="391"/>
      <c r="AK1326" s="384"/>
      <c r="AL1326" s="385"/>
      <c r="AM1326" s="386"/>
      <c r="AN1326" s="387"/>
      <c r="AO1326" s="387"/>
      <c r="AP1326" s="387"/>
    </row>
    <row r="1327" spans="36:42">
      <c r="AJ1327" s="391"/>
      <c r="AK1327" s="384"/>
      <c r="AL1327" s="385"/>
      <c r="AM1327" s="386"/>
      <c r="AN1327" s="387"/>
      <c r="AO1327" s="387"/>
      <c r="AP1327" s="387"/>
    </row>
    <row r="1328" spans="36:42">
      <c r="AJ1328" s="391"/>
      <c r="AK1328" s="384"/>
      <c r="AL1328" s="385"/>
      <c r="AM1328" s="386"/>
      <c r="AN1328" s="387"/>
      <c r="AO1328" s="387"/>
      <c r="AP1328" s="387"/>
    </row>
    <row r="1329" spans="36:42">
      <c r="AJ1329" s="391"/>
      <c r="AK1329" s="384"/>
      <c r="AL1329" s="385"/>
      <c r="AM1329" s="386"/>
      <c r="AN1329" s="387"/>
      <c r="AO1329" s="387"/>
      <c r="AP1329" s="387"/>
    </row>
    <row r="1330" spans="36:42">
      <c r="AJ1330" s="391"/>
      <c r="AK1330" s="384"/>
      <c r="AL1330" s="385"/>
      <c r="AM1330" s="386"/>
      <c r="AN1330" s="387"/>
      <c r="AO1330" s="387"/>
      <c r="AP1330" s="387"/>
    </row>
    <row r="1331" spans="36:42">
      <c r="AJ1331" s="391"/>
      <c r="AK1331" s="384"/>
      <c r="AL1331" s="385"/>
      <c r="AM1331" s="386"/>
      <c r="AN1331" s="387"/>
      <c r="AO1331" s="387"/>
      <c r="AP1331" s="387"/>
    </row>
    <row r="1332" spans="36:42">
      <c r="AJ1332" s="391"/>
      <c r="AK1332" s="384"/>
      <c r="AL1332" s="385"/>
      <c r="AM1332" s="386"/>
      <c r="AN1332" s="387"/>
      <c r="AO1332" s="387"/>
      <c r="AP1332" s="387"/>
    </row>
    <row r="1333" spans="36:42">
      <c r="AJ1333" s="391"/>
      <c r="AK1333" s="384"/>
      <c r="AL1333" s="385"/>
      <c r="AM1333" s="386"/>
      <c r="AN1333" s="387"/>
      <c r="AO1333" s="387"/>
      <c r="AP1333" s="387"/>
    </row>
    <row r="1334" spans="36:42">
      <c r="AJ1334" s="391"/>
      <c r="AK1334" s="384"/>
      <c r="AL1334" s="385"/>
      <c r="AM1334" s="386"/>
      <c r="AN1334" s="387"/>
      <c r="AO1334" s="387"/>
      <c r="AP1334" s="387"/>
    </row>
    <row r="1335" spans="36:42">
      <c r="AJ1335" s="391"/>
      <c r="AK1335" s="384"/>
      <c r="AL1335" s="385"/>
      <c r="AM1335" s="386"/>
      <c r="AN1335" s="387"/>
      <c r="AO1335" s="387"/>
      <c r="AP1335" s="387"/>
    </row>
    <row r="1336" spans="36:42">
      <c r="AJ1336" s="391"/>
      <c r="AK1336" s="384"/>
      <c r="AL1336" s="385"/>
      <c r="AM1336" s="386"/>
      <c r="AN1336" s="387"/>
      <c r="AO1336" s="387"/>
      <c r="AP1336" s="387"/>
    </row>
    <row r="1337" spans="36:42">
      <c r="AJ1337" s="391"/>
      <c r="AK1337" s="384"/>
      <c r="AL1337" s="385"/>
      <c r="AM1337" s="386"/>
      <c r="AN1337" s="387"/>
      <c r="AO1337" s="387"/>
      <c r="AP1337" s="387"/>
    </row>
    <row r="1338" spans="36:42">
      <c r="AP1338" s="387"/>
    </row>
    <row r="1339" spans="36:42">
      <c r="AJ1339" s="391"/>
      <c r="AK1339" s="384"/>
      <c r="AL1339" s="385"/>
      <c r="AM1339" s="386"/>
      <c r="AN1339" s="387"/>
      <c r="AO1339" s="387"/>
      <c r="AP1339" s="387"/>
    </row>
    <row r="1340" spans="36:42">
      <c r="AJ1340" s="391"/>
      <c r="AK1340" s="384"/>
      <c r="AL1340" s="385"/>
      <c r="AM1340" s="386"/>
      <c r="AN1340" s="387"/>
      <c r="AO1340" s="387"/>
      <c r="AP1340" s="387"/>
    </row>
    <row r="1341" spans="36:42">
      <c r="AJ1341" s="391"/>
      <c r="AK1341" s="384"/>
      <c r="AL1341" s="385"/>
      <c r="AM1341" s="386"/>
      <c r="AN1341" s="387"/>
      <c r="AO1341" s="387"/>
      <c r="AP1341" s="387"/>
    </row>
    <row r="1342" spans="36:42">
      <c r="AJ1342" s="391"/>
      <c r="AK1342" s="384"/>
      <c r="AL1342" s="385"/>
      <c r="AM1342" s="386"/>
      <c r="AN1342" s="387"/>
      <c r="AO1342" s="387"/>
      <c r="AP1342" s="387"/>
    </row>
    <row r="1343" spans="36:42">
      <c r="AJ1343" s="391"/>
      <c r="AK1343" s="384"/>
      <c r="AL1343" s="385"/>
      <c r="AM1343" s="386"/>
      <c r="AN1343" s="387"/>
      <c r="AO1343" s="387"/>
      <c r="AP1343" s="387"/>
    </row>
    <row r="1344" spans="36:42">
      <c r="AJ1344" s="391"/>
      <c r="AK1344" s="384"/>
      <c r="AL1344" s="385"/>
      <c r="AM1344" s="386"/>
      <c r="AN1344" s="387"/>
      <c r="AO1344" s="387"/>
      <c r="AP1344" s="387"/>
    </row>
    <row r="1345" spans="36:43">
      <c r="AJ1345" s="491"/>
      <c r="AK1345" s="490"/>
      <c r="AL1345" s="489"/>
      <c r="AM1345" s="490"/>
      <c r="AN1345" s="489"/>
      <c r="AO1345" s="489"/>
      <c r="AP1345" s="387"/>
      <c r="AQ1345" s="554"/>
    </row>
    <row r="1346" spans="36:43">
      <c r="AJ1346" s="391"/>
      <c r="AK1346" s="384"/>
      <c r="AL1346" s="385"/>
      <c r="AM1346" s="386"/>
      <c r="AN1346" s="387"/>
      <c r="AO1346" s="387"/>
      <c r="AP1346" s="387"/>
    </row>
    <row r="1347" spans="36:43">
      <c r="AJ1347" s="391"/>
      <c r="AK1347" s="384"/>
      <c r="AL1347" s="385"/>
      <c r="AM1347" s="386"/>
      <c r="AN1347" s="387"/>
      <c r="AO1347" s="387"/>
      <c r="AP1347" s="387"/>
    </row>
    <row r="1348" spans="36:43">
      <c r="AJ1348" s="391"/>
      <c r="AK1348" s="384"/>
      <c r="AL1348" s="385"/>
      <c r="AM1348" s="386"/>
      <c r="AN1348" s="387"/>
      <c r="AO1348" s="387"/>
      <c r="AP1348" s="387"/>
    </row>
    <row r="1349" spans="36:43">
      <c r="AJ1349" s="391"/>
      <c r="AK1349" s="384"/>
      <c r="AL1349" s="385"/>
      <c r="AM1349" s="386"/>
      <c r="AN1349" s="387"/>
      <c r="AO1349" s="387"/>
      <c r="AP1349" s="387"/>
    </row>
    <row r="1350" spans="36:43">
      <c r="AJ1350" s="391"/>
      <c r="AK1350" s="384"/>
      <c r="AL1350" s="385"/>
      <c r="AM1350" s="386"/>
      <c r="AN1350" s="387"/>
      <c r="AO1350" s="387"/>
      <c r="AP1350" s="387"/>
    </row>
    <row r="1351" spans="36:43">
      <c r="AJ1351" s="391"/>
      <c r="AK1351" s="384"/>
      <c r="AL1351" s="385"/>
      <c r="AM1351" s="386"/>
      <c r="AN1351" s="387"/>
      <c r="AO1351" s="387"/>
      <c r="AP1351" s="387"/>
    </row>
    <row r="1352" spans="36:43">
      <c r="AJ1352" s="391"/>
      <c r="AK1352" s="384"/>
      <c r="AL1352" s="385"/>
      <c r="AM1352" s="386"/>
      <c r="AN1352" s="387"/>
      <c r="AO1352" s="387"/>
      <c r="AP1352" s="387"/>
    </row>
    <row r="1353" spans="36:43">
      <c r="AJ1353" s="391"/>
      <c r="AK1353" s="384"/>
      <c r="AL1353" s="385"/>
      <c r="AM1353" s="386"/>
      <c r="AN1353" s="387"/>
      <c r="AO1353" s="387"/>
      <c r="AP1353" s="387"/>
    </row>
    <row r="1354" spans="36:43">
      <c r="AJ1354" s="391"/>
      <c r="AK1354" s="384"/>
      <c r="AL1354" s="385"/>
      <c r="AM1354" s="386"/>
      <c r="AN1354" s="387"/>
      <c r="AO1354" s="387"/>
      <c r="AP1354" s="387"/>
    </row>
    <row r="1355" spans="36:43">
      <c r="AJ1355" s="391"/>
      <c r="AK1355" s="384"/>
      <c r="AL1355" s="385"/>
      <c r="AM1355" s="386"/>
      <c r="AN1355" s="387"/>
      <c r="AO1355" s="387"/>
      <c r="AP1355" s="387"/>
    </row>
    <row r="1356" spans="36:43">
      <c r="AJ1356" s="391"/>
      <c r="AK1356" s="384"/>
      <c r="AL1356" s="385"/>
      <c r="AM1356" s="386"/>
      <c r="AN1356" s="387"/>
      <c r="AO1356" s="387"/>
      <c r="AP1356" s="387"/>
    </row>
    <row r="1357" spans="36:43">
      <c r="AJ1357" s="391"/>
      <c r="AK1357" s="384"/>
      <c r="AL1357" s="385"/>
      <c r="AM1357" s="386"/>
      <c r="AN1357" s="387"/>
      <c r="AO1357" s="387"/>
      <c r="AP1357" s="387"/>
    </row>
    <row r="1358" spans="36:43">
      <c r="AJ1358" s="391"/>
      <c r="AK1358" s="384"/>
      <c r="AL1358" s="385"/>
      <c r="AM1358" s="386"/>
      <c r="AN1358" s="387"/>
      <c r="AO1358" s="387"/>
      <c r="AP1358" s="387"/>
    </row>
    <row r="1359" spans="36:43">
      <c r="AJ1359" s="391"/>
      <c r="AK1359" s="384"/>
      <c r="AL1359" s="385"/>
      <c r="AM1359" s="386"/>
      <c r="AN1359" s="387"/>
      <c r="AO1359" s="387"/>
      <c r="AP1359" s="387"/>
    </row>
    <row r="1360" spans="36:43">
      <c r="AJ1360" s="391"/>
      <c r="AK1360" s="384"/>
      <c r="AL1360" s="385"/>
      <c r="AM1360" s="386"/>
      <c r="AN1360" s="387"/>
      <c r="AO1360" s="387"/>
      <c r="AP1360" s="387"/>
    </row>
    <row r="1361" spans="36:42">
      <c r="AJ1361" s="391"/>
      <c r="AK1361" s="384"/>
      <c r="AL1361" s="385"/>
      <c r="AM1361" s="386"/>
      <c r="AN1361" s="387"/>
      <c r="AO1361" s="387"/>
      <c r="AP1361" s="387"/>
    </row>
    <row r="1362" spans="36:42">
      <c r="AJ1362" s="391"/>
      <c r="AK1362" s="384"/>
      <c r="AL1362" s="385"/>
      <c r="AM1362" s="386"/>
      <c r="AN1362" s="387"/>
      <c r="AO1362" s="387"/>
      <c r="AP1362" s="387"/>
    </row>
    <row r="1363" spans="36:42">
      <c r="AJ1363" s="391"/>
      <c r="AK1363" s="384"/>
      <c r="AL1363" s="385"/>
      <c r="AM1363" s="386"/>
      <c r="AN1363" s="387"/>
      <c r="AO1363" s="387"/>
      <c r="AP1363" s="387"/>
    </row>
    <row r="1364" spans="36:42">
      <c r="AJ1364" s="391"/>
      <c r="AK1364" s="384"/>
      <c r="AL1364" s="385"/>
      <c r="AM1364" s="386"/>
      <c r="AN1364" s="387"/>
      <c r="AO1364" s="387"/>
      <c r="AP1364" s="387"/>
    </row>
    <row r="1365" spans="36:42">
      <c r="AJ1365" s="391"/>
      <c r="AK1365" s="384"/>
      <c r="AL1365" s="385"/>
      <c r="AM1365" s="386"/>
      <c r="AN1365" s="387"/>
      <c r="AO1365" s="387"/>
      <c r="AP1365" s="387"/>
    </row>
    <row r="1366" spans="36:42">
      <c r="AJ1366" s="391"/>
      <c r="AK1366" s="384"/>
      <c r="AL1366" s="385"/>
      <c r="AM1366" s="386"/>
      <c r="AN1366" s="387"/>
      <c r="AO1366" s="387"/>
      <c r="AP1366" s="387"/>
    </row>
    <row r="1367" spans="36:42">
      <c r="AJ1367" s="391"/>
      <c r="AK1367" s="384"/>
      <c r="AL1367" s="385"/>
      <c r="AM1367" s="386"/>
      <c r="AN1367" s="387"/>
      <c r="AO1367" s="387"/>
      <c r="AP1367" s="387"/>
    </row>
    <row r="1368" spans="36:42">
      <c r="AJ1368" s="391"/>
      <c r="AK1368" s="384"/>
      <c r="AL1368" s="385"/>
      <c r="AM1368" s="386"/>
      <c r="AN1368" s="387"/>
      <c r="AO1368" s="387"/>
      <c r="AP1368" s="387"/>
    </row>
    <row r="1369" spans="36:42">
      <c r="AJ1369" s="391"/>
      <c r="AK1369" s="384"/>
      <c r="AL1369" s="385"/>
      <c r="AM1369" s="386"/>
      <c r="AN1369" s="387"/>
      <c r="AO1369" s="387"/>
      <c r="AP1369" s="387"/>
    </row>
    <row r="1370" spans="36:42">
      <c r="AJ1370" s="391"/>
      <c r="AK1370" s="384"/>
      <c r="AL1370" s="385"/>
      <c r="AM1370" s="386"/>
      <c r="AN1370" s="387"/>
      <c r="AO1370" s="387"/>
      <c r="AP1370" s="387"/>
    </row>
    <row r="1371" spans="36:42">
      <c r="AJ1371" s="391"/>
      <c r="AK1371" s="384"/>
      <c r="AL1371" s="385"/>
      <c r="AM1371" s="386"/>
      <c r="AN1371" s="387"/>
      <c r="AO1371" s="387"/>
      <c r="AP1371" s="387"/>
    </row>
    <row r="1372" spans="36:42">
      <c r="AJ1372" s="391"/>
      <c r="AK1372" s="384"/>
      <c r="AL1372" s="385"/>
      <c r="AM1372" s="386"/>
      <c r="AN1372" s="387"/>
      <c r="AO1372" s="387"/>
      <c r="AP1372" s="387"/>
    </row>
    <row r="1373" spans="36:42">
      <c r="AJ1373" s="391"/>
      <c r="AK1373" s="384"/>
      <c r="AL1373" s="385"/>
      <c r="AM1373" s="386"/>
      <c r="AN1373" s="387"/>
      <c r="AO1373" s="387"/>
      <c r="AP1373" s="387"/>
    </row>
    <row r="1374" spans="36:42">
      <c r="AJ1374" s="391"/>
      <c r="AK1374" s="384"/>
      <c r="AL1374" s="385"/>
      <c r="AM1374" s="386"/>
      <c r="AN1374" s="387"/>
      <c r="AO1374" s="387"/>
      <c r="AP1374" s="387"/>
    </row>
    <row r="1375" spans="36:42">
      <c r="AJ1375" s="391"/>
      <c r="AK1375" s="384"/>
      <c r="AL1375" s="385"/>
      <c r="AM1375" s="386"/>
      <c r="AN1375" s="387"/>
      <c r="AO1375" s="387"/>
      <c r="AP1375" s="387"/>
    </row>
    <row r="1376" spans="36:42">
      <c r="AJ1376" s="391"/>
      <c r="AK1376" s="384"/>
      <c r="AL1376" s="385"/>
      <c r="AM1376" s="386"/>
      <c r="AN1376" s="387"/>
      <c r="AO1376" s="387"/>
      <c r="AP1376" s="387"/>
    </row>
    <row r="1377" spans="36:42">
      <c r="AJ1377" s="391"/>
      <c r="AK1377" s="384"/>
      <c r="AL1377" s="385"/>
      <c r="AM1377" s="386"/>
      <c r="AN1377" s="387"/>
      <c r="AO1377" s="387"/>
      <c r="AP1377" s="387"/>
    </row>
    <row r="1378" spans="36:42">
      <c r="AJ1378" s="391"/>
      <c r="AK1378" s="384"/>
      <c r="AL1378" s="385"/>
      <c r="AM1378" s="386"/>
      <c r="AN1378" s="387"/>
      <c r="AO1378" s="387"/>
      <c r="AP1378" s="387"/>
    </row>
    <row r="1379" spans="36:42">
      <c r="AJ1379" s="391"/>
      <c r="AK1379" s="384"/>
      <c r="AL1379" s="385"/>
      <c r="AM1379" s="386"/>
      <c r="AN1379" s="387"/>
      <c r="AO1379" s="387"/>
      <c r="AP1379" s="387"/>
    </row>
    <row r="1380" spans="36:42">
      <c r="AJ1380" s="391"/>
      <c r="AK1380" s="384"/>
      <c r="AL1380" s="385"/>
      <c r="AM1380" s="386"/>
      <c r="AN1380" s="387"/>
      <c r="AO1380" s="387"/>
      <c r="AP1380" s="387"/>
    </row>
    <row r="1381" spans="36:42">
      <c r="AJ1381" s="391"/>
      <c r="AK1381" s="384"/>
      <c r="AL1381" s="385"/>
      <c r="AM1381" s="386"/>
      <c r="AN1381" s="387"/>
      <c r="AO1381" s="387"/>
      <c r="AP1381" s="387"/>
    </row>
    <row r="1382" spans="36:42">
      <c r="AJ1382" s="391"/>
      <c r="AK1382" s="384"/>
      <c r="AL1382" s="385"/>
      <c r="AM1382" s="386"/>
      <c r="AN1382" s="387"/>
      <c r="AO1382" s="387"/>
      <c r="AP1382" s="387"/>
    </row>
    <row r="1383" spans="36:42">
      <c r="AJ1383" s="391"/>
      <c r="AK1383" s="384"/>
      <c r="AL1383" s="385"/>
      <c r="AM1383" s="386"/>
      <c r="AN1383" s="387"/>
      <c r="AO1383" s="387"/>
      <c r="AP1383" s="387"/>
    </row>
    <row r="1384" spans="36:42">
      <c r="AJ1384" s="590"/>
      <c r="AK1384" s="384"/>
      <c r="AL1384" s="385"/>
      <c r="AM1384" s="386"/>
      <c r="AN1384" s="387"/>
      <c r="AO1384" s="387"/>
      <c r="AP1384" s="387"/>
    </row>
    <row r="1385" spans="36:42">
      <c r="AJ1385" s="590"/>
      <c r="AK1385" s="384"/>
      <c r="AL1385" s="385"/>
      <c r="AM1385" s="386"/>
      <c r="AN1385" s="387"/>
      <c r="AO1385" s="387"/>
      <c r="AP1385" s="387"/>
    </row>
    <row r="1386" spans="36:42">
      <c r="AJ1386" s="590"/>
      <c r="AK1386" s="384"/>
      <c r="AL1386" s="385"/>
      <c r="AM1386" s="386"/>
      <c r="AN1386" s="387"/>
      <c r="AO1386" s="387"/>
      <c r="AP1386" s="387"/>
    </row>
    <row r="1387" spans="36:42">
      <c r="AJ1387" s="590"/>
      <c r="AK1387" s="384"/>
      <c r="AL1387" s="385"/>
      <c r="AM1387" s="386"/>
      <c r="AN1387" s="387"/>
      <c r="AO1387" s="387"/>
      <c r="AP1387" s="387"/>
    </row>
    <row r="1388" spans="36:42">
      <c r="AJ1388" s="590"/>
      <c r="AK1388" s="384"/>
      <c r="AL1388" s="385"/>
      <c r="AM1388" s="386"/>
      <c r="AN1388" s="387"/>
      <c r="AO1388" s="387"/>
      <c r="AP1388" s="387"/>
    </row>
    <row r="1389" spans="36:42">
      <c r="AJ1389" s="391"/>
      <c r="AK1389" s="384"/>
      <c r="AL1389" s="385"/>
      <c r="AM1389" s="386"/>
      <c r="AN1389" s="387"/>
      <c r="AO1389" s="387"/>
      <c r="AP1389" s="387"/>
    </row>
    <row r="1390" spans="36:42">
      <c r="AJ1390" s="391"/>
      <c r="AK1390" s="384"/>
      <c r="AL1390" s="385"/>
      <c r="AM1390" s="386"/>
      <c r="AN1390" s="387"/>
      <c r="AO1390" s="387"/>
      <c r="AP1390" s="387"/>
    </row>
    <row r="1391" spans="36:42">
      <c r="AJ1391" s="391"/>
      <c r="AK1391" s="384"/>
      <c r="AL1391" s="385"/>
      <c r="AM1391" s="386"/>
      <c r="AN1391" s="387"/>
      <c r="AO1391" s="387"/>
      <c r="AP1391" s="387"/>
    </row>
    <row r="1392" spans="36:42">
      <c r="AJ1392" s="391"/>
      <c r="AK1392" s="384"/>
      <c r="AL1392" s="385"/>
      <c r="AM1392" s="386"/>
      <c r="AN1392" s="387"/>
      <c r="AO1392" s="387"/>
      <c r="AP1392" s="387"/>
    </row>
    <row r="1393" spans="36:42">
      <c r="AJ1393" s="391"/>
      <c r="AK1393" s="384"/>
      <c r="AL1393" s="385"/>
      <c r="AM1393" s="386"/>
      <c r="AN1393" s="387"/>
      <c r="AO1393" s="387"/>
      <c r="AP1393" s="387"/>
    </row>
    <row r="1394" spans="36:42">
      <c r="AJ1394" s="391"/>
      <c r="AK1394" s="384"/>
      <c r="AL1394" s="385"/>
      <c r="AM1394" s="386"/>
      <c r="AN1394" s="387"/>
      <c r="AO1394" s="387"/>
      <c r="AP1394" s="387"/>
    </row>
    <row r="1395" spans="36:42">
      <c r="AJ1395" s="391"/>
      <c r="AK1395" s="384"/>
      <c r="AL1395" s="385"/>
      <c r="AM1395" s="386"/>
      <c r="AN1395" s="387"/>
      <c r="AO1395" s="387"/>
      <c r="AP1395" s="387"/>
    </row>
    <row r="1396" spans="36:42">
      <c r="AJ1396" s="391"/>
      <c r="AK1396" s="384"/>
      <c r="AL1396" s="385"/>
      <c r="AM1396" s="386"/>
      <c r="AN1396" s="387"/>
      <c r="AO1396" s="387"/>
      <c r="AP1396" s="387"/>
    </row>
    <row r="1397" spans="36:42">
      <c r="AJ1397" s="391"/>
      <c r="AK1397" s="384"/>
      <c r="AL1397" s="385"/>
      <c r="AM1397" s="386"/>
      <c r="AN1397" s="387"/>
      <c r="AO1397" s="387"/>
      <c r="AP1397" s="387"/>
    </row>
    <row r="1398" spans="36:42">
      <c r="AJ1398" s="391"/>
      <c r="AK1398" s="384"/>
      <c r="AL1398" s="385"/>
      <c r="AM1398" s="386"/>
      <c r="AN1398" s="387"/>
      <c r="AO1398" s="387"/>
      <c r="AP1398" s="387"/>
    </row>
    <row r="1399" spans="36:42">
      <c r="AJ1399" s="391"/>
      <c r="AK1399" s="384"/>
      <c r="AL1399" s="385"/>
      <c r="AM1399" s="386"/>
      <c r="AN1399" s="387"/>
      <c r="AO1399" s="387"/>
      <c r="AP1399" s="387"/>
    </row>
    <row r="1400" spans="36:42">
      <c r="AJ1400" s="391"/>
      <c r="AK1400" s="384"/>
      <c r="AL1400" s="385"/>
      <c r="AM1400" s="386"/>
      <c r="AN1400" s="387"/>
      <c r="AO1400" s="387"/>
      <c r="AP1400" s="387"/>
    </row>
    <row r="1401" spans="36:42">
      <c r="AJ1401" s="391"/>
      <c r="AK1401" s="384"/>
      <c r="AL1401" s="385"/>
      <c r="AM1401" s="386"/>
      <c r="AN1401" s="387"/>
      <c r="AO1401" s="387"/>
      <c r="AP1401" s="387"/>
    </row>
    <row r="1402" spans="36:42">
      <c r="AJ1402" s="391"/>
      <c r="AK1402" s="384"/>
      <c r="AL1402" s="385"/>
      <c r="AM1402" s="386"/>
      <c r="AN1402" s="387"/>
      <c r="AO1402" s="387"/>
      <c r="AP1402" s="387"/>
    </row>
    <row r="1403" spans="36:42">
      <c r="AJ1403" s="391"/>
      <c r="AK1403" s="384"/>
      <c r="AL1403" s="385"/>
      <c r="AM1403" s="386"/>
      <c r="AN1403" s="387"/>
      <c r="AO1403" s="387"/>
      <c r="AP1403" s="387"/>
    </row>
    <row r="1404" spans="36:42">
      <c r="AJ1404" s="391"/>
      <c r="AK1404" s="384"/>
      <c r="AL1404" s="385"/>
      <c r="AM1404" s="386"/>
      <c r="AN1404" s="387"/>
      <c r="AO1404" s="387"/>
      <c r="AP1404" s="387"/>
    </row>
    <row r="1405" spans="36:42">
      <c r="AJ1405" s="590"/>
      <c r="AK1405" s="384"/>
      <c r="AL1405" s="385"/>
      <c r="AM1405" s="386"/>
      <c r="AN1405" s="387"/>
      <c r="AO1405" s="387"/>
      <c r="AP1405" s="387"/>
    </row>
    <row r="1406" spans="36:42">
      <c r="AJ1406" s="590"/>
      <c r="AK1406" s="384"/>
      <c r="AL1406" s="385"/>
      <c r="AM1406" s="386"/>
      <c r="AN1406" s="387"/>
      <c r="AO1406" s="387"/>
      <c r="AP1406" s="387"/>
    </row>
    <row r="1407" spans="36:42">
      <c r="AJ1407" s="391"/>
      <c r="AK1407" s="384"/>
      <c r="AL1407" s="385"/>
      <c r="AM1407" s="386"/>
      <c r="AN1407" s="387"/>
      <c r="AO1407" s="387"/>
      <c r="AP1407" s="387"/>
    </row>
    <row r="1408" spans="36:42">
      <c r="AJ1408" s="590"/>
      <c r="AK1408" s="384"/>
      <c r="AL1408" s="385"/>
      <c r="AM1408" s="386"/>
      <c r="AN1408" s="387"/>
      <c r="AO1408" s="387"/>
      <c r="AP1408" s="387"/>
    </row>
    <row r="1409" spans="36:42">
      <c r="AJ1409" s="391"/>
      <c r="AK1409" s="384"/>
      <c r="AL1409" s="385"/>
      <c r="AM1409" s="386"/>
      <c r="AN1409" s="387"/>
      <c r="AO1409" s="387"/>
      <c r="AP1409" s="387"/>
    </row>
    <row r="1410" spans="36:42">
      <c r="AJ1410" s="590"/>
      <c r="AK1410" s="384"/>
      <c r="AL1410" s="385"/>
      <c r="AM1410" s="386"/>
      <c r="AN1410" s="387"/>
      <c r="AO1410" s="387"/>
      <c r="AP1410" s="387"/>
    </row>
    <row r="1411" spans="36:42">
      <c r="AJ1411" s="590"/>
      <c r="AK1411" s="384"/>
      <c r="AL1411" s="385"/>
      <c r="AM1411" s="386"/>
      <c r="AN1411" s="387"/>
      <c r="AO1411" s="387"/>
      <c r="AP1411" s="387"/>
    </row>
    <row r="1412" spans="36:42">
      <c r="AJ1412" s="590"/>
      <c r="AK1412" s="384"/>
      <c r="AL1412" s="385"/>
      <c r="AM1412" s="386"/>
      <c r="AN1412" s="387"/>
      <c r="AO1412" s="387"/>
      <c r="AP1412" s="387"/>
    </row>
    <row r="1413" spans="36:42">
      <c r="AJ1413" s="391"/>
      <c r="AK1413" s="384"/>
      <c r="AL1413" s="385"/>
      <c r="AM1413" s="386"/>
      <c r="AN1413" s="387"/>
      <c r="AO1413" s="387"/>
      <c r="AP1413" s="387"/>
    </row>
    <row r="1414" spans="36:42">
      <c r="AJ1414" s="590"/>
      <c r="AK1414" s="384"/>
      <c r="AL1414" s="385"/>
      <c r="AM1414" s="386"/>
      <c r="AN1414" s="387"/>
      <c r="AO1414" s="387"/>
      <c r="AP1414" s="387"/>
    </row>
    <row r="1415" spans="36:42">
      <c r="AJ1415" s="391"/>
      <c r="AK1415" s="384"/>
      <c r="AL1415" s="385"/>
      <c r="AM1415" s="386"/>
      <c r="AN1415" s="387"/>
      <c r="AO1415" s="387"/>
      <c r="AP1415" s="387"/>
    </row>
    <row r="1416" spans="36:42">
      <c r="AJ1416" s="391"/>
      <c r="AK1416" s="384"/>
      <c r="AL1416" s="385"/>
      <c r="AM1416" s="386"/>
      <c r="AN1416" s="387"/>
      <c r="AO1416" s="387"/>
      <c r="AP1416" s="387"/>
    </row>
    <row r="1417" spans="36:42">
      <c r="AJ1417" s="391"/>
      <c r="AK1417" s="384"/>
      <c r="AL1417" s="385"/>
      <c r="AM1417" s="386"/>
      <c r="AN1417" s="387"/>
      <c r="AO1417" s="387"/>
      <c r="AP1417" s="387"/>
    </row>
    <row r="1418" spans="36:42">
      <c r="AJ1418" s="391"/>
      <c r="AK1418" s="384"/>
      <c r="AL1418" s="385"/>
      <c r="AM1418" s="386"/>
      <c r="AN1418" s="387"/>
      <c r="AO1418" s="387"/>
      <c r="AP1418" s="387"/>
    </row>
    <row r="1419" spans="36:42">
      <c r="AJ1419" s="391"/>
      <c r="AK1419" s="384"/>
      <c r="AL1419" s="385"/>
      <c r="AM1419" s="386"/>
      <c r="AN1419" s="387"/>
      <c r="AO1419" s="387"/>
      <c r="AP1419" s="387"/>
    </row>
    <row r="1420" spans="36:42">
      <c r="AJ1420" s="391"/>
      <c r="AK1420" s="384"/>
      <c r="AL1420" s="385"/>
      <c r="AM1420" s="386"/>
      <c r="AN1420" s="387"/>
      <c r="AO1420" s="387"/>
      <c r="AP1420" s="387"/>
    </row>
    <row r="1421" spans="36:42">
      <c r="AJ1421" s="391"/>
      <c r="AK1421" s="384"/>
      <c r="AL1421" s="385"/>
      <c r="AM1421" s="386"/>
      <c r="AN1421" s="387"/>
      <c r="AO1421" s="387"/>
      <c r="AP1421" s="387"/>
    </row>
    <row r="1422" spans="36:42">
      <c r="AJ1422" s="391"/>
      <c r="AK1422" s="384"/>
      <c r="AL1422" s="385"/>
      <c r="AM1422" s="386"/>
      <c r="AN1422" s="387"/>
      <c r="AO1422" s="387"/>
      <c r="AP1422" s="387"/>
    </row>
    <row r="1423" spans="36:42">
      <c r="AJ1423" s="391"/>
      <c r="AK1423" s="384"/>
      <c r="AL1423" s="385"/>
      <c r="AM1423" s="386"/>
      <c r="AN1423" s="387"/>
      <c r="AO1423" s="387"/>
      <c r="AP1423" s="387"/>
    </row>
    <row r="1424" spans="36:42">
      <c r="AJ1424" s="391"/>
      <c r="AK1424" s="384"/>
      <c r="AL1424" s="385"/>
      <c r="AM1424" s="386"/>
      <c r="AN1424" s="387"/>
      <c r="AO1424" s="387"/>
      <c r="AP1424" s="387"/>
    </row>
    <row r="1425" spans="36:42">
      <c r="AJ1425" s="391"/>
      <c r="AK1425" s="384"/>
      <c r="AL1425" s="385"/>
      <c r="AM1425" s="386"/>
      <c r="AN1425" s="387"/>
      <c r="AO1425" s="387"/>
      <c r="AP1425" s="387"/>
    </row>
    <row r="1426" spans="36:42">
      <c r="AJ1426" s="391"/>
      <c r="AK1426" s="384"/>
      <c r="AL1426" s="385"/>
      <c r="AM1426" s="386"/>
      <c r="AN1426" s="387"/>
      <c r="AO1426" s="387"/>
      <c r="AP1426" s="387"/>
    </row>
    <row r="1427" spans="36:42">
      <c r="AJ1427" s="391"/>
      <c r="AK1427" s="384"/>
      <c r="AL1427" s="385"/>
      <c r="AM1427" s="386"/>
      <c r="AN1427" s="387"/>
      <c r="AO1427" s="387"/>
      <c r="AP1427" s="387"/>
    </row>
    <row r="1428" spans="36:42">
      <c r="AJ1428" s="391"/>
      <c r="AK1428" s="384"/>
      <c r="AL1428" s="385"/>
      <c r="AM1428" s="386"/>
      <c r="AN1428" s="387"/>
      <c r="AO1428" s="387"/>
      <c r="AP1428" s="387"/>
    </row>
    <row r="1429" spans="36:42">
      <c r="AJ1429" s="391"/>
      <c r="AK1429" s="384"/>
      <c r="AL1429" s="385"/>
      <c r="AM1429" s="386"/>
      <c r="AN1429" s="387"/>
      <c r="AO1429" s="387"/>
      <c r="AP1429" s="387"/>
    </row>
    <row r="1430" spans="36:42">
      <c r="AJ1430" s="391"/>
      <c r="AK1430" s="384"/>
      <c r="AL1430" s="385"/>
      <c r="AM1430" s="386"/>
      <c r="AN1430" s="387"/>
      <c r="AO1430" s="387"/>
      <c r="AP1430" s="387"/>
    </row>
    <row r="1431" spans="36:42">
      <c r="AJ1431" s="391"/>
      <c r="AK1431" s="384"/>
      <c r="AL1431" s="385"/>
      <c r="AM1431" s="386"/>
      <c r="AN1431" s="387"/>
      <c r="AO1431" s="387"/>
      <c r="AP1431" s="387"/>
    </row>
    <row r="1432" spans="36:42">
      <c r="AJ1432" s="391"/>
      <c r="AK1432" s="384"/>
      <c r="AL1432" s="385"/>
      <c r="AM1432" s="386"/>
      <c r="AN1432" s="387"/>
      <c r="AO1432" s="387"/>
      <c r="AP1432" s="387"/>
    </row>
    <row r="1433" spans="36:42">
      <c r="AJ1433" s="391"/>
      <c r="AK1433" s="384"/>
      <c r="AL1433" s="385"/>
      <c r="AM1433" s="386"/>
      <c r="AN1433" s="387"/>
      <c r="AO1433" s="387"/>
      <c r="AP1433" s="387"/>
    </row>
    <row r="1434" spans="36:42">
      <c r="AJ1434" s="391"/>
      <c r="AK1434" s="384"/>
      <c r="AL1434" s="385"/>
      <c r="AM1434" s="386"/>
      <c r="AN1434" s="387"/>
      <c r="AO1434" s="387"/>
      <c r="AP1434" s="387"/>
    </row>
    <row r="1435" spans="36:42">
      <c r="AJ1435" s="391"/>
      <c r="AK1435" s="384"/>
      <c r="AL1435" s="385"/>
      <c r="AM1435" s="386"/>
      <c r="AN1435" s="387"/>
      <c r="AO1435" s="387"/>
      <c r="AP1435" s="387"/>
    </row>
    <row r="1436" spans="36:42">
      <c r="AJ1436" s="391"/>
      <c r="AK1436" s="384"/>
      <c r="AL1436" s="385"/>
      <c r="AM1436" s="386"/>
      <c r="AN1436" s="387"/>
      <c r="AO1436" s="387"/>
      <c r="AP1436" s="387"/>
    </row>
    <row r="1437" spans="36:42">
      <c r="AJ1437" s="391"/>
      <c r="AK1437" s="384"/>
      <c r="AL1437" s="385"/>
      <c r="AM1437" s="386"/>
      <c r="AN1437" s="387"/>
      <c r="AO1437" s="387"/>
      <c r="AP1437" s="387"/>
    </row>
    <row r="1438" spans="36:42">
      <c r="AJ1438" s="391"/>
      <c r="AK1438" s="384"/>
      <c r="AL1438" s="385"/>
      <c r="AM1438" s="386"/>
      <c r="AN1438" s="387"/>
      <c r="AO1438" s="387"/>
      <c r="AP1438" s="387"/>
    </row>
    <row r="1439" spans="36:42">
      <c r="AJ1439" s="391"/>
      <c r="AK1439" s="384"/>
      <c r="AL1439" s="385"/>
      <c r="AM1439" s="386"/>
      <c r="AN1439" s="387"/>
      <c r="AO1439" s="387"/>
      <c r="AP1439" s="387"/>
    </row>
    <row r="1440" spans="36:42">
      <c r="AJ1440" s="391"/>
      <c r="AK1440" s="384"/>
      <c r="AL1440" s="385"/>
      <c r="AM1440" s="386"/>
      <c r="AN1440" s="387"/>
      <c r="AO1440" s="387"/>
      <c r="AP1440" s="387"/>
    </row>
    <row r="1441" spans="36:42">
      <c r="AJ1441" s="391"/>
      <c r="AK1441" s="384"/>
      <c r="AL1441" s="385"/>
      <c r="AM1441" s="386"/>
      <c r="AN1441" s="387"/>
      <c r="AO1441" s="387"/>
      <c r="AP1441" s="387"/>
    </row>
    <row r="1442" spans="36:42">
      <c r="AJ1442" s="391"/>
      <c r="AK1442" s="384"/>
      <c r="AL1442" s="385"/>
      <c r="AM1442" s="386"/>
      <c r="AN1442" s="387"/>
      <c r="AO1442" s="387"/>
      <c r="AP1442" s="387"/>
    </row>
    <row r="1443" spans="36:42">
      <c r="AJ1443" s="391"/>
      <c r="AK1443" s="384"/>
      <c r="AL1443" s="385"/>
      <c r="AM1443" s="386"/>
      <c r="AN1443" s="387"/>
      <c r="AO1443" s="387"/>
      <c r="AP1443" s="387"/>
    </row>
    <row r="1444" spans="36:42">
      <c r="AJ1444" s="391"/>
      <c r="AK1444" s="384"/>
      <c r="AL1444" s="385"/>
      <c r="AM1444" s="386"/>
      <c r="AN1444" s="387"/>
      <c r="AO1444" s="387"/>
      <c r="AP1444" s="387"/>
    </row>
    <row r="1445" spans="36:42">
      <c r="AJ1445" s="391"/>
      <c r="AK1445" s="384"/>
      <c r="AL1445" s="385"/>
      <c r="AM1445" s="386"/>
      <c r="AN1445" s="387"/>
      <c r="AO1445" s="387"/>
      <c r="AP1445" s="387"/>
    </row>
    <row r="1446" spans="36:42">
      <c r="AJ1446" s="391"/>
      <c r="AK1446" s="384"/>
      <c r="AL1446" s="385"/>
      <c r="AM1446" s="386"/>
      <c r="AN1446" s="387"/>
      <c r="AO1446" s="387"/>
      <c r="AP1446" s="387"/>
    </row>
    <row r="1447" spans="36:42">
      <c r="AJ1447" s="391"/>
      <c r="AK1447" s="384"/>
      <c r="AL1447" s="385"/>
      <c r="AM1447" s="386"/>
      <c r="AN1447" s="387"/>
      <c r="AO1447" s="387"/>
      <c r="AP1447" s="387"/>
    </row>
    <row r="1448" spans="36:42">
      <c r="AJ1448" s="391"/>
      <c r="AK1448" s="384"/>
      <c r="AL1448" s="385"/>
      <c r="AM1448" s="386"/>
      <c r="AN1448" s="387"/>
      <c r="AO1448" s="387"/>
      <c r="AP1448" s="387"/>
    </row>
    <row r="1449" spans="36:42">
      <c r="AJ1449" s="391"/>
      <c r="AK1449" s="384"/>
      <c r="AL1449" s="385"/>
      <c r="AM1449" s="386"/>
      <c r="AN1449" s="387"/>
      <c r="AO1449" s="387"/>
      <c r="AP1449" s="387"/>
    </row>
    <row r="1450" spans="36:42">
      <c r="AJ1450" s="391"/>
      <c r="AK1450" s="384"/>
      <c r="AL1450" s="385"/>
      <c r="AM1450" s="386"/>
      <c r="AN1450" s="387"/>
      <c r="AO1450" s="387"/>
      <c r="AP1450" s="387"/>
    </row>
    <row r="1451" spans="36:42">
      <c r="AJ1451" s="391"/>
      <c r="AK1451" s="384"/>
      <c r="AL1451" s="385"/>
      <c r="AM1451" s="386"/>
      <c r="AN1451" s="387"/>
      <c r="AO1451" s="387"/>
      <c r="AP1451" s="387"/>
    </row>
    <row r="1452" spans="36:42">
      <c r="AJ1452" s="391"/>
      <c r="AK1452" s="384"/>
      <c r="AL1452" s="385"/>
      <c r="AM1452" s="386"/>
      <c r="AN1452" s="387"/>
      <c r="AO1452" s="387"/>
      <c r="AP1452" s="387"/>
    </row>
    <row r="1453" spans="36:42">
      <c r="AJ1453" s="391"/>
      <c r="AK1453" s="384"/>
      <c r="AL1453" s="385"/>
      <c r="AM1453" s="386"/>
      <c r="AN1453" s="387"/>
      <c r="AO1453" s="387"/>
      <c r="AP1453" s="387"/>
    </row>
    <row r="1454" spans="36:42">
      <c r="AJ1454" s="391"/>
      <c r="AK1454" s="384"/>
      <c r="AL1454" s="385"/>
      <c r="AM1454" s="386"/>
      <c r="AN1454" s="387"/>
      <c r="AO1454" s="387"/>
      <c r="AP1454" s="387"/>
    </row>
    <row r="1455" spans="36:42">
      <c r="AJ1455" s="391"/>
      <c r="AK1455" s="384"/>
      <c r="AL1455" s="385"/>
      <c r="AM1455" s="386"/>
      <c r="AN1455" s="387"/>
      <c r="AO1455" s="387"/>
      <c r="AP1455" s="387"/>
    </row>
    <row r="1456" spans="36:42">
      <c r="AJ1456" s="391"/>
      <c r="AK1456" s="384"/>
      <c r="AL1456" s="385"/>
      <c r="AM1456" s="386"/>
      <c r="AN1456" s="387"/>
      <c r="AO1456" s="387"/>
      <c r="AP1456" s="387"/>
    </row>
    <row r="1457" spans="36:42">
      <c r="AJ1457" s="391"/>
      <c r="AK1457" s="384"/>
      <c r="AL1457" s="385"/>
      <c r="AM1457" s="386"/>
      <c r="AN1457" s="387"/>
      <c r="AO1457" s="387"/>
      <c r="AP1457" s="387"/>
    </row>
    <row r="1458" spans="36:42">
      <c r="AJ1458" s="391"/>
      <c r="AK1458" s="384"/>
      <c r="AL1458" s="385"/>
      <c r="AM1458" s="386"/>
      <c r="AN1458" s="387"/>
      <c r="AO1458" s="387"/>
      <c r="AP1458" s="387"/>
    </row>
    <row r="1459" spans="36:42">
      <c r="AJ1459" s="391"/>
      <c r="AK1459" s="384"/>
      <c r="AL1459" s="385"/>
      <c r="AM1459" s="386"/>
      <c r="AN1459" s="387"/>
      <c r="AO1459" s="387"/>
      <c r="AP1459" s="387"/>
    </row>
    <row r="1460" spans="36:42">
      <c r="AJ1460" s="391"/>
      <c r="AK1460" s="384"/>
      <c r="AL1460" s="385"/>
      <c r="AM1460" s="386"/>
      <c r="AN1460" s="387"/>
      <c r="AO1460" s="387"/>
      <c r="AP1460" s="387"/>
    </row>
    <row r="1461" spans="36:42">
      <c r="AJ1461" s="391"/>
      <c r="AK1461" s="384"/>
      <c r="AL1461" s="385"/>
      <c r="AM1461" s="386"/>
      <c r="AN1461" s="387"/>
      <c r="AO1461" s="387"/>
      <c r="AP1461" s="387"/>
    </row>
    <row r="1462" spans="36:42">
      <c r="AJ1462" s="391"/>
      <c r="AK1462" s="384"/>
      <c r="AL1462" s="385"/>
      <c r="AM1462" s="386"/>
      <c r="AN1462" s="387"/>
      <c r="AO1462" s="387"/>
      <c r="AP1462" s="387"/>
    </row>
    <row r="1463" spans="36:42">
      <c r="AJ1463" s="391"/>
      <c r="AK1463" s="384"/>
      <c r="AL1463" s="385"/>
      <c r="AM1463" s="386"/>
      <c r="AN1463" s="387"/>
      <c r="AO1463" s="387"/>
      <c r="AP1463" s="387"/>
    </row>
    <row r="1464" spans="36:42">
      <c r="AJ1464" s="391"/>
      <c r="AK1464" s="384"/>
      <c r="AL1464" s="385"/>
      <c r="AM1464" s="386"/>
      <c r="AN1464" s="387"/>
      <c r="AO1464" s="387"/>
      <c r="AP1464" s="387"/>
    </row>
    <row r="1465" spans="36:42">
      <c r="AJ1465" s="391"/>
      <c r="AK1465" s="384"/>
      <c r="AL1465" s="385"/>
      <c r="AM1465" s="386"/>
      <c r="AN1465" s="387"/>
      <c r="AO1465" s="387"/>
      <c r="AP1465" s="387"/>
    </row>
    <row r="1466" spans="36:42">
      <c r="AJ1466" s="391"/>
      <c r="AK1466" s="384"/>
      <c r="AL1466" s="385"/>
      <c r="AM1466" s="386"/>
      <c r="AN1466" s="387"/>
      <c r="AO1466" s="387"/>
      <c r="AP1466" s="387"/>
    </row>
    <row r="1467" spans="36:42">
      <c r="AJ1467" s="391"/>
      <c r="AK1467" s="384"/>
      <c r="AL1467" s="385"/>
      <c r="AM1467" s="386"/>
      <c r="AN1467" s="387"/>
      <c r="AO1467" s="387"/>
      <c r="AP1467" s="387"/>
    </row>
    <row r="1468" spans="36:42">
      <c r="AJ1468" s="391"/>
      <c r="AK1468" s="384"/>
      <c r="AL1468" s="385"/>
      <c r="AM1468" s="386"/>
      <c r="AN1468" s="387"/>
      <c r="AO1468" s="387"/>
      <c r="AP1468" s="387"/>
    </row>
    <row r="1469" spans="36:42">
      <c r="AJ1469" s="391"/>
      <c r="AK1469" s="384"/>
      <c r="AL1469" s="385"/>
      <c r="AM1469" s="386"/>
      <c r="AN1469" s="387"/>
      <c r="AO1469" s="387"/>
      <c r="AP1469" s="387"/>
    </row>
    <row r="1470" spans="36:42">
      <c r="AJ1470" s="391"/>
      <c r="AK1470" s="384"/>
      <c r="AL1470" s="385"/>
      <c r="AM1470" s="386"/>
      <c r="AN1470" s="387"/>
      <c r="AO1470" s="387"/>
      <c r="AP1470" s="387"/>
    </row>
    <row r="1471" spans="36:42">
      <c r="AJ1471" s="391"/>
      <c r="AK1471" s="384"/>
      <c r="AL1471" s="385"/>
      <c r="AM1471" s="386"/>
      <c r="AN1471" s="387"/>
      <c r="AO1471" s="387"/>
      <c r="AP1471" s="387"/>
    </row>
    <row r="1472" spans="36:42">
      <c r="AJ1472" s="391"/>
      <c r="AK1472" s="384"/>
      <c r="AL1472" s="385"/>
      <c r="AM1472" s="386"/>
      <c r="AN1472" s="387"/>
      <c r="AO1472" s="387"/>
      <c r="AP1472" s="387"/>
    </row>
    <row r="1473" spans="36:43">
      <c r="AJ1473" s="391"/>
      <c r="AK1473" s="384"/>
      <c r="AL1473" s="385"/>
      <c r="AM1473" s="386"/>
      <c r="AN1473" s="387"/>
      <c r="AO1473" s="387"/>
      <c r="AP1473" s="387"/>
    </row>
    <row r="1474" spans="36:43">
      <c r="AJ1474" s="391"/>
      <c r="AK1474" s="384"/>
      <c r="AL1474" s="385"/>
      <c r="AM1474" s="386"/>
      <c r="AN1474" s="387"/>
      <c r="AO1474" s="387"/>
      <c r="AP1474" s="387"/>
    </row>
    <row r="1475" spans="36:43">
      <c r="AJ1475" s="391"/>
      <c r="AK1475" s="384"/>
      <c r="AL1475" s="385"/>
      <c r="AM1475" s="386"/>
      <c r="AN1475" s="387"/>
      <c r="AO1475" s="387"/>
      <c r="AP1475" s="387"/>
    </row>
    <row r="1476" spans="36:43">
      <c r="AJ1476" s="391"/>
      <c r="AK1476" s="384"/>
      <c r="AL1476" s="385"/>
      <c r="AM1476" s="386"/>
      <c r="AN1476" s="387"/>
      <c r="AO1476" s="387"/>
      <c r="AP1476" s="387"/>
    </row>
    <row r="1477" spans="36:43">
      <c r="AJ1477" s="391"/>
      <c r="AK1477" s="384"/>
      <c r="AL1477" s="385"/>
      <c r="AM1477" s="386"/>
      <c r="AN1477" s="387"/>
      <c r="AO1477" s="387"/>
      <c r="AP1477" s="387"/>
    </row>
    <row r="1478" spans="36:43">
      <c r="AJ1478" s="391"/>
      <c r="AK1478" s="384"/>
      <c r="AL1478" s="385"/>
      <c r="AM1478" s="386"/>
      <c r="AN1478" s="387"/>
      <c r="AO1478" s="387"/>
      <c r="AP1478" s="387"/>
    </row>
    <row r="1479" spans="36:43">
      <c r="AJ1479" s="391"/>
      <c r="AK1479" s="384"/>
      <c r="AL1479" s="385"/>
      <c r="AM1479" s="386"/>
      <c r="AN1479" s="387"/>
      <c r="AO1479" s="387"/>
      <c r="AP1479" s="387"/>
    </row>
    <row r="1480" spans="36:43">
      <c r="AP1480" s="387"/>
    </row>
    <row r="1481" spans="36:43">
      <c r="AJ1481" s="391"/>
      <c r="AK1481" s="384"/>
      <c r="AL1481" s="385"/>
      <c r="AM1481" s="386"/>
      <c r="AN1481" s="387"/>
      <c r="AO1481" s="387"/>
      <c r="AP1481" s="387"/>
    </row>
    <row r="1482" spans="36:43">
      <c r="AJ1482" s="391"/>
      <c r="AK1482" s="384"/>
      <c r="AL1482" s="385"/>
      <c r="AM1482" s="386"/>
      <c r="AN1482" s="387"/>
      <c r="AO1482" s="387"/>
      <c r="AP1482" s="387"/>
    </row>
    <row r="1483" spans="36:43">
      <c r="AJ1483" s="391"/>
      <c r="AK1483" s="384"/>
      <c r="AL1483" s="385"/>
      <c r="AM1483" s="386"/>
      <c r="AN1483" s="387"/>
      <c r="AO1483" s="387"/>
      <c r="AP1483" s="387"/>
    </row>
    <row r="1484" spans="36:43">
      <c r="AJ1484" s="391"/>
      <c r="AK1484" s="384"/>
      <c r="AL1484" s="385"/>
      <c r="AM1484" s="386"/>
      <c r="AN1484" s="387"/>
      <c r="AO1484" s="387"/>
      <c r="AP1484" s="387"/>
    </row>
    <row r="1485" spans="36:43">
      <c r="AJ1485" s="391"/>
      <c r="AK1485" s="384"/>
      <c r="AL1485" s="385"/>
      <c r="AM1485" s="386"/>
      <c r="AN1485" s="387"/>
      <c r="AO1485" s="387"/>
      <c r="AP1485" s="387"/>
    </row>
    <row r="1486" spans="36:43">
      <c r="AJ1486" s="391"/>
      <c r="AK1486" s="384"/>
      <c r="AL1486" s="385"/>
      <c r="AM1486" s="386"/>
      <c r="AN1486" s="387"/>
      <c r="AO1486" s="387"/>
      <c r="AP1486" s="387"/>
    </row>
    <row r="1487" spans="36:43">
      <c r="AJ1487" s="391"/>
      <c r="AK1487" s="384"/>
      <c r="AL1487" s="385"/>
      <c r="AM1487" s="386"/>
      <c r="AN1487" s="387"/>
      <c r="AO1487" s="387"/>
      <c r="AP1487" s="387"/>
    </row>
    <row r="1488" spans="36:43">
      <c r="AJ1488" s="491"/>
      <c r="AK1488" s="490"/>
      <c r="AL1488" s="489"/>
      <c r="AM1488" s="490"/>
      <c r="AN1488" s="489"/>
      <c r="AO1488" s="489"/>
      <c r="AP1488" s="387"/>
      <c r="AQ1488" s="554"/>
    </row>
    <row r="1489" spans="36:42">
      <c r="AJ1489" s="391"/>
      <c r="AK1489" s="384"/>
      <c r="AL1489" s="385"/>
      <c r="AM1489" s="386"/>
      <c r="AN1489" s="387"/>
      <c r="AO1489" s="387"/>
      <c r="AP1489" s="387"/>
    </row>
    <row r="1490" spans="36:42">
      <c r="AJ1490" s="391"/>
      <c r="AK1490" s="384"/>
      <c r="AL1490" s="385"/>
      <c r="AM1490" s="386"/>
      <c r="AN1490" s="387"/>
      <c r="AO1490" s="387"/>
      <c r="AP1490" s="387"/>
    </row>
    <row r="1491" spans="36:42">
      <c r="AJ1491" s="391"/>
      <c r="AK1491" s="384"/>
      <c r="AL1491" s="385"/>
      <c r="AM1491" s="386"/>
      <c r="AN1491" s="387"/>
      <c r="AO1491" s="387"/>
      <c r="AP1491" s="387"/>
    </row>
    <row r="1492" spans="36:42">
      <c r="AJ1492" s="391"/>
      <c r="AK1492" s="384"/>
      <c r="AL1492" s="385"/>
      <c r="AM1492" s="386"/>
      <c r="AN1492" s="387"/>
      <c r="AO1492" s="387"/>
      <c r="AP1492" s="387"/>
    </row>
    <row r="1493" spans="36:42">
      <c r="AJ1493" s="391"/>
      <c r="AK1493" s="384"/>
      <c r="AL1493" s="385"/>
      <c r="AM1493" s="386"/>
      <c r="AN1493" s="387"/>
      <c r="AO1493" s="387"/>
      <c r="AP1493" s="387"/>
    </row>
    <row r="1494" spans="36:42">
      <c r="AJ1494" s="391"/>
      <c r="AK1494" s="384"/>
      <c r="AL1494" s="385"/>
      <c r="AM1494" s="386"/>
      <c r="AN1494" s="387"/>
      <c r="AO1494" s="387"/>
      <c r="AP1494" s="387"/>
    </row>
    <row r="1495" spans="36:42">
      <c r="AJ1495" s="391"/>
      <c r="AK1495" s="384"/>
      <c r="AL1495" s="385"/>
      <c r="AM1495" s="386"/>
      <c r="AN1495" s="387"/>
      <c r="AO1495" s="387"/>
      <c r="AP1495" s="387"/>
    </row>
    <row r="1496" spans="36:42">
      <c r="AJ1496" s="391"/>
      <c r="AK1496" s="384"/>
      <c r="AL1496" s="385"/>
      <c r="AM1496" s="386"/>
      <c r="AN1496" s="387"/>
      <c r="AO1496" s="387"/>
      <c r="AP1496" s="387"/>
    </row>
    <row r="1497" spans="36:42">
      <c r="AJ1497" s="391"/>
      <c r="AK1497" s="384"/>
      <c r="AL1497" s="385"/>
      <c r="AM1497" s="386"/>
      <c r="AN1497" s="387"/>
      <c r="AO1497" s="387"/>
      <c r="AP1497" s="387"/>
    </row>
    <row r="1498" spans="36:42">
      <c r="AJ1498" s="391"/>
      <c r="AK1498" s="384"/>
      <c r="AL1498" s="385"/>
      <c r="AM1498" s="386"/>
      <c r="AN1498" s="387"/>
      <c r="AO1498" s="387"/>
      <c r="AP1498" s="387"/>
    </row>
    <row r="1499" spans="36:42">
      <c r="AJ1499" s="391"/>
      <c r="AK1499" s="384"/>
      <c r="AL1499" s="385"/>
      <c r="AM1499" s="386"/>
      <c r="AN1499" s="387"/>
      <c r="AO1499" s="387"/>
      <c r="AP1499" s="387"/>
    </row>
    <row r="1500" spans="36:42">
      <c r="AJ1500" s="391"/>
      <c r="AK1500" s="384"/>
      <c r="AL1500" s="385"/>
      <c r="AM1500" s="386"/>
      <c r="AN1500" s="387"/>
      <c r="AO1500" s="387"/>
      <c r="AP1500" s="387"/>
    </row>
    <row r="1501" spans="36:42">
      <c r="AJ1501" s="391"/>
      <c r="AK1501" s="384"/>
      <c r="AL1501" s="385"/>
      <c r="AM1501" s="386"/>
      <c r="AN1501" s="387"/>
      <c r="AO1501" s="387"/>
      <c r="AP1501" s="387"/>
    </row>
    <row r="1502" spans="36:42">
      <c r="AJ1502" s="391"/>
      <c r="AK1502" s="384"/>
      <c r="AL1502" s="385"/>
      <c r="AM1502" s="386"/>
      <c r="AN1502" s="387"/>
      <c r="AO1502" s="387"/>
      <c r="AP1502" s="387"/>
    </row>
    <row r="1503" spans="36:42">
      <c r="AJ1503" s="391"/>
      <c r="AK1503" s="384"/>
      <c r="AL1503" s="385"/>
      <c r="AM1503" s="386"/>
      <c r="AN1503" s="387"/>
      <c r="AO1503" s="387"/>
      <c r="AP1503" s="387"/>
    </row>
    <row r="1504" spans="36:42">
      <c r="AJ1504" s="391"/>
      <c r="AK1504" s="384"/>
      <c r="AL1504" s="385"/>
      <c r="AM1504" s="386"/>
      <c r="AN1504" s="387"/>
      <c r="AO1504" s="387"/>
      <c r="AP1504" s="387"/>
    </row>
    <row r="1505" spans="36:42">
      <c r="AJ1505" s="391"/>
      <c r="AK1505" s="384"/>
      <c r="AL1505" s="385"/>
      <c r="AM1505" s="386"/>
      <c r="AN1505" s="387"/>
      <c r="AO1505" s="387"/>
      <c r="AP1505" s="387"/>
    </row>
    <row r="1506" spans="36:42">
      <c r="AJ1506" s="391"/>
      <c r="AK1506" s="384"/>
      <c r="AL1506" s="385"/>
      <c r="AM1506" s="386"/>
      <c r="AN1506" s="387"/>
      <c r="AO1506" s="387"/>
      <c r="AP1506" s="387"/>
    </row>
    <row r="1507" spans="36:42">
      <c r="AJ1507" s="391"/>
      <c r="AK1507" s="384"/>
      <c r="AL1507" s="385"/>
      <c r="AM1507" s="386"/>
      <c r="AN1507" s="387"/>
      <c r="AO1507" s="387"/>
      <c r="AP1507" s="387"/>
    </row>
    <row r="1508" spans="36:42">
      <c r="AJ1508" s="391"/>
      <c r="AK1508" s="384"/>
      <c r="AL1508" s="385"/>
      <c r="AM1508" s="386"/>
      <c r="AN1508" s="387"/>
      <c r="AO1508" s="387"/>
      <c r="AP1508" s="387"/>
    </row>
    <row r="1509" spans="36:42">
      <c r="AJ1509" s="391"/>
      <c r="AK1509" s="384"/>
      <c r="AL1509" s="385"/>
      <c r="AM1509" s="386"/>
      <c r="AN1509" s="387"/>
      <c r="AO1509" s="387"/>
      <c r="AP1509" s="387"/>
    </row>
    <row r="1510" spans="36:42">
      <c r="AJ1510" s="391"/>
      <c r="AK1510" s="384"/>
      <c r="AL1510" s="385"/>
      <c r="AM1510" s="386"/>
      <c r="AN1510" s="387"/>
      <c r="AO1510" s="387"/>
      <c r="AP1510" s="387"/>
    </row>
    <row r="1511" spans="36:42">
      <c r="AJ1511" s="391"/>
      <c r="AK1511" s="384"/>
      <c r="AL1511" s="385"/>
      <c r="AM1511" s="386"/>
      <c r="AN1511" s="387"/>
      <c r="AO1511" s="387"/>
      <c r="AP1511" s="387"/>
    </row>
    <row r="1512" spans="36:42">
      <c r="AJ1512" s="391"/>
      <c r="AK1512" s="384"/>
      <c r="AL1512" s="385"/>
      <c r="AM1512" s="386"/>
      <c r="AN1512" s="387"/>
      <c r="AO1512" s="387"/>
      <c r="AP1512" s="387"/>
    </row>
    <row r="1513" spans="36:42">
      <c r="AJ1513" s="391"/>
      <c r="AK1513" s="384"/>
      <c r="AL1513" s="385"/>
      <c r="AM1513" s="386"/>
      <c r="AN1513" s="387"/>
      <c r="AO1513" s="387"/>
      <c r="AP1513" s="387"/>
    </row>
    <row r="1514" spans="36:42">
      <c r="AJ1514" s="391"/>
      <c r="AK1514" s="384"/>
      <c r="AL1514" s="385"/>
      <c r="AM1514" s="386"/>
      <c r="AN1514" s="387"/>
      <c r="AO1514" s="387"/>
      <c r="AP1514" s="387"/>
    </row>
    <row r="1515" spans="36:42">
      <c r="AJ1515" s="391"/>
      <c r="AK1515" s="384"/>
      <c r="AL1515" s="385"/>
      <c r="AM1515" s="386"/>
      <c r="AN1515" s="387"/>
      <c r="AO1515" s="387"/>
      <c r="AP1515" s="387"/>
    </row>
    <row r="1516" spans="36:42">
      <c r="AJ1516" s="391"/>
      <c r="AK1516" s="384"/>
      <c r="AL1516" s="385"/>
      <c r="AM1516" s="386"/>
      <c r="AN1516" s="387"/>
      <c r="AO1516" s="387"/>
      <c r="AP1516" s="387"/>
    </row>
    <row r="1517" spans="36:42">
      <c r="AJ1517" s="391"/>
      <c r="AK1517" s="384"/>
      <c r="AL1517" s="385"/>
      <c r="AM1517" s="386"/>
      <c r="AN1517" s="387"/>
      <c r="AO1517" s="387"/>
      <c r="AP1517" s="387"/>
    </row>
    <row r="1518" spans="36:42">
      <c r="AJ1518" s="391"/>
      <c r="AK1518" s="384"/>
      <c r="AL1518" s="385"/>
      <c r="AM1518" s="386"/>
      <c r="AN1518" s="387"/>
      <c r="AO1518" s="387"/>
      <c r="AP1518" s="387"/>
    </row>
    <row r="1519" spans="36:42">
      <c r="AJ1519" s="391"/>
      <c r="AK1519" s="384"/>
      <c r="AL1519" s="385"/>
      <c r="AM1519" s="386"/>
      <c r="AN1519" s="387"/>
      <c r="AO1519" s="387"/>
      <c r="AP1519" s="387"/>
    </row>
    <row r="1520" spans="36:42">
      <c r="AJ1520" s="391"/>
      <c r="AK1520" s="384"/>
      <c r="AL1520" s="385"/>
      <c r="AM1520" s="386"/>
      <c r="AN1520" s="387"/>
      <c r="AO1520" s="387"/>
      <c r="AP1520" s="387"/>
    </row>
    <row r="1521" spans="36:42">
      <c r="AJ1521" s="391"/>
      <c r="AK1521" s="384"/>
      <c r="AL1521" s="385"/>
      <c r="AM1521" s="386"/>
      <c r="AN1521" s="387"/>
      <c r="AO1521" s="387"/>
      <c r="AP1521" s="387"/>
    </row>
    <row r="1522" spans="36:42">
      <c r="AJ1522" s="391"/>
      <c r="AK1522" s="384"/>
      <c r="AL1522" s="385"/>
      <c r="AM1522" s="386"/>
      <c r="AN1522" s="387"/>
      <c r="AO1522" s="387"/>
      <c r="AP1522" s="387"/>
    </row>
    <row r="1523" spans="36:42">
      <c r="AJ1523" s="391"/>
      <c r="AK1523" s="384"/>
      <c r="AL1523" s="385"/>
      <c r="AM1523" s="386"/>
      <c r="AN1523" s="387"/>
      <c r="AO1523" s="387"/>
      <c r="AP1523" s="387"/>
    </row>
    <row r="1524" spans="36:42">
      <c r="AJ1524" s="391"/>
      <c r="AK1524" s="384"/>
      <c r="AL1524" s="385"/>
      <c r="AM1524" s="386"/>
      <c r="AN1524" s="387"/>
      <c r="AO1524" s="387"/>
      <c r="AP1524" s="387"/>
    </row>
    <row r="1525" spans="36:42">
      <c r="AJ1525" s="391"/>
      <c r="AK1525" s="384"/>
      <c r="AL1525" s="385"/>
      <c r="AM1525" s="386"/>
      <c r="AN1525" s="387"/>
      <c r="AO1525" s="387"/>
      <c r="AP1525" s="387"/>
    </row>
    <row r="1526" spans="36:42">
      <c r="AJ1526" s="391"/>
      <c r="AK1526" s="384"/>
      <c r="AL1526" s="385"/>
      <c r="AM1526" s="386"/>
      <c r="AN1526" s="387"/>
      <c r="AO1526" s="387"/>
      <c r="AP1526" s="387"/>
    </row>
    <row r="1527" spans="36:42">
      <c r="AJ1527" s="391"/>
      <c r="AK1527" s="384"/>
      <c r="AL1527" s="385"/>
      <c r="AM1527" s="386"/>
      <c r="AN1527" s="387"/>
      <c r="AO1527" s="387"/>
      <c r="AP1527" s="387"/>
    </row>
    <row r="1528" spans="36:42">
      <c r="AJ1528" s="391"/>
      <c r="AK1528" s="384"/>
      <c r="AL1528" s="385"/>
      <c r="AM1528" s="386"/>
      <c r="AN1528" s="387"/>
      <c r="AO1528" s="387"/>
      <c r="AP1528" s="387"/>
    </row>
    <row r="1529" spans="36:42">
      <c r="AJ1529" s="391"/>
      <c r="AK1529" s="384"/>
      <c r="AL1529" s="385"/>
      <c r="AM1529" s="386"/>
      <c r="AN1529" s="387"/>
      <c r="AO1529" s="387"/>
      <c r="AP1529" s="387"/>
    </row>
    <row r="1530" spans="36:42">
      <c r="AJ1530" s="391"/>
      <c r="AK1530" s="384"/>
      <c r="AL1530" s="385"/>
      <c r="AM1530" s="386"/>
      <c r="AN1530" s="387"/>
      <c r="AO1530" s="387"/>
      <c r="AP1530" s="387"/>
    </row>
    <row r="1531" spans="36:42">
      <c r="AJ1531" s="391"/>
      <c r="AK1531" s="384"/>
      <c r="AL1531" s="385"/>
      <c r="AM1531" s="386"/>
      <c r="AN1531" s="387"/>
      <c r="AO1531" s="387"/>
      <c r="AP1531" s="387"/>
    </row>
    <row r="1532" spans="36:42">
      <c r="AJ1532" s="391"/>
      <c r="AK1532" s="384"/>
      <c r="AL1532" s="385"/>
      <c r="AM1532" s="386"/>
      <c r="AN1532" s="387"/>
      <c r="AO1532" s="387"/>
      <c r="AP1532" s="387"/>
    </row>
    <row r="1533" spans="36:42">
      <c r="AJ1533" s="391"/>
      <c r="AK1533" s="384"/>
      <c r="AL1533" s="385"/>
      <c r="AM1533" s="386"/>
      <c r="AN1533" s="387"/>
      <c r="AO1533" s="387"/>
      <c r="AP1533" s="387"/>
    </row>
    <row r="1534" spans="36:42">
      <c r="AJ1534" s="391"/>
      <c r="AK1534" s="384"/>
      <c r="AL1534" s="385"/>
      <c r="AM1534" s="386"/>
      <c r="AN1534" s="387"/>
      <c r="AO1534" s="387"/>
      <c r="AP1534" s="387"/>
    </row>
    <row r="1535" spans="36:42">
      <c r="AJ1535" s="391"/>
      <c r="AK1535" s="384"/>
      <c r="AL1535" s="385"/>
      <c r="AM1535" s="386"/>
      <c r="AN1535" s="387"/>
      <c r="AO1535" s="387"/>
      <c r="AP1535" s="387"/>
    </row>
    <row r="1536" spans="36:42">
      <c r="AJ1536" s="391"/>
      <c r="AK1536" s="384"/>
      <c r="AL1536" s="385"/>
      <c r="AM1536" s="386"/>
      <c r="AN1536" s="387"/>
      <c r="AO1536" s="387"/>
      <c r="AP1536" s="387"/>
    </row>
    <row r="1537" spans="36:42">
      <c r="AJ1537" s="391"/>
      <c r="AK1537" s="384"/>
      <c r="AL1537" s="385"/>
      <c r="AM1537" s="386"/>
      <c r="AN1537" s="387"/>
      <c r="AO1537" s="387"/>
      <c r="AP1537" s="387"/>
    </row>
    <row r="1538" spans="36:42">
      <c r="AJ1538" s="391"/>
      <c r="AK1538" s="384"/>
      <c r="AL1538" s="385"/>
      <c r="AM1538" s="386"/>
      <c r="AN1538" s="387"/>
      <c r="AO1538" s="387"/>
      <c r="AP1538" s="387"/>
    </row>
    <row r="1539" spans="36:42">
      <c r="AJ1539" s="391"/>
      <c r="AK1539" s="384"/>
      <c r="AL1539" s="385"/>
      <c r="AM1539" s="386"/>
      <c r="AN1539" s="387"/>
      <c r="AO1539" s="387"/>
      <c r="AP1539" s="387"/>
    </row>
    <row r="1540" spans="36:42">
      <c r="AJ1540" s="391"/>
      <c r="AK1540" s="384"/>
      <c r="AL1540" s="385"/>
      <c r="AM1540" s="386"/>
      <c r="AN1540" s="387"/>
      <c r="AO1540" s="387"/>
      <c r="AP1540" s="387"/>
    </row>
    <row r="1541" spans="36:42">
      <c r="AJ1541" s="391"/>
      <c r="AK1541" s="384"/>
      <c r="AL1541" s="385"/>
      <c r="AM1541" s="386"/>
      <c r="AN1541" s="387"/>
      <c r="AO1541" s="387"/>
      <c r="AP1541" s="387"/>
    </row>
    <row r="1542" spans="36:42">
      <c r="AJ1542" s="391"/>
      <c r="AK1542" s="384"/>
      <c r="AL1542" s="385"/>
      <c r="AM1542" s="386"/>
      <c r="AN1542" s="387"/>
      <c r="AO1542" s="387"/>
      <c r="AP1542" s="387"/>
    </row>
    <row r="1543" spans="36:42">
      <c r="AJ1543" s="391"/>
      <c r="AK1543" s="384"/>
      <c r="AL1543" s="385"/>
      <c r="AM1543" s="386"/>
      <c r="AN1543" s="387"/>
      <c r="AO1543" s="387"/>
      <c r="AP1543" s="387"/>
    </row>
    <row r="1544" spans="36:42">
      <c r="AJ1544" s="391"/>
      <c r="AK1544" s="384"/>
      <c r="AL1544" s="385"/>
      <c r="AM1544" s="386"/>
      <c r="AN1544" s="387"/>
      <c r="AO1544" s="387"/>
      <c r="AP1544" s="387"/>
    </row>
    <row r="1545" spans="36:42">
      <c r="AJ1545" s="391"/>
      <c r="AK1545" s="384"/>
      <c r="AL1545" s="385"/>
      <c r="AM1545" s="386"/>
      <c r="AN1545" s="387"/>
      <c r="AO1545" s="387"/>
      <c r="AP1545" s="387"/>
    </row>
    <row r="1546" spans="36:42">
      <c r="AJ1546" s="391"/>
      <c r="AK1546" s="384"/>
      <c r="AL1546" s="385"/>
      <c r="AM1546" s="386"/>
      <c r="AN1546" s="387"/>
      <c r="AO1546" s="387"/>
      <c r="AP1546" s="387"/>
    </row>
    <row r="1547" spans="36:42">
      <c r="AJ1547" s="391"/>
      <c r="AK1547" s="384"/>
      <c r="AL1547" s="385"/>
      <c r="AM1547" s="386"/>
      <c r="AN1547" s="387"/>
      <c r="AO1547" s="387"/>
      <c r="AP1547" s="387"/>
    </row>
    <row r="1548" spans="36:42">
      <c r="AJ1548" s="391"/>
      <c r="AK1548" s="384"/>
      <c r="AL1548" s="385"/>
      <c r="AM1548" s="386"/>
      <c r="AN1548" s="387"/>
      <c r="AO1548" s="387"/>
      <c r="AP1548" s="387"/>
    </row>
    <row r="1549" spans="36:42">
      <c r="AJ1549" s="391"/>
      <c r="AK1549" s="384"/>
      <c r="AL1549" s="385"/>
      <c r="AM1549" s="386"/>
      <c r="AN1549" s="387"/>
      <c r="AO1549" s="387"/>
      <c r="AP1549" s="387"/>
    </row>
    <row r="1550" spans="36:42">
      <c r="AJ1550" s="391"/>
      <c r="AK1550" s="384"/>
      <c r="AL1550" s="385"/>
      <c r="AM1550" s="386"/>
      <c r="AN1550" s="387"/>
      <c r="AO1550" s="387"/>
      <c r="AP1550" s="387"/>
    </row>
    <row r="1551" spans="36:42">
      <c r="AJ1551" s="391"/>
      <c r="AK1551" s="384"/>
      <c r="AL1551" s="385"/>
      <c r="AM1551" s="386"/>
      <c r="AN1551" s="387"/>
      <c r="AO1551" s="387"/>
      <c r="AP1551" s="387"/>
    </row>
    <row r="1552" spans="36:42">
      <c r="AJ1552" s="391"/>
      <c r="AK1552" s="384"/>
      <c r="AL1552" s="385"/>
      <c r="AM1552" s="386"/>
      <c r="AN1552" s="387"/>
      <c r="AO1552" s="387"/>
      <c r="AP1552" s="387"/>
    </row>
    <row r="1553" spans="36:42">
      <c r="AJ1553" s="391"/>
      <c r="AK1553" s="384"/>
      <c r="AL1553" s="385"/>
      <c r="AM1553" s="386"/>
      <c r="AN1553" s="387"/>
      <c r="AO1553" s="387"/>
      <c r="AP1553" s="387"/>
    </row>
    <row r="1554" spans="36:42">
      <c r="AJ1554" s="391"/>
      <c r="AK1554" s="384"/>
      <c r="AL1554" s="385"/>
      <c r="AM1554" s="386"/>
      <c r="AN1554" s="387"/>
      <c r="AO1554" s="387"/>
      <c r="AP1554" s="387"/>
    </row>
    <row r="1555" spans="36:42">
      <c r="AJ1555" s="391"/>
      <c r="AK1555" s="384"/>
      <c r="AL1555" s="385"/>
      <c r="AM1555" s="386"/>
      <c r="AN1555" s="387"/>
      <c r="AO1555" s="387"/>
      <c r="AP1555" s="387"/>
    </row>
    <row r="1556" spans="36:42">
      <c r="AJ1556" s="391"/>
      <c r="AK1556" s="384"/>
      <c r="AL1556" s="385"/>
      <c r="AM1556" s="386"/>
      <c r="AN1556" s="387"/>
      <c r="AO1556" s="387"/>
      <c r="AP1556" s="387"/>
    </row>
    <row r="1557" spans="36:42">
      <c r="AJ1557" s="391"/>
      <c r="AK1557" s="384"/>
      <c r="AL1557" s="385"/>
      <c r="AM1557" s="386"/>
      <c r="AN1557" s="387"/>
      <c r="AO1557" s="387"/>
      <c r="AP1557" s="387"/>
    </row>
    <row r="1558" spans="36:42">
      <c r="AJ1558" s="391"/>
      <c r="AK1558" s="384"/>
      <c r="AL1558" s="385"/>
      <c r="AM1558" s="386"/>
      <c r="AN1558" s="387"/>
      <c r="AO1558" s="387"/>
      <c r="AP1558" s="387"/>
    </row>
    <row r="1559" spans="36:42">
      <c r="AJ1559" s="391"/>
      <c r="AK1559" s="384"/>
      <c r="AL1559" s="385"/>
      <c r="AM1559" s="386"/>
      <c r="AN1559" s="387"/>
      <c r="AO1559" s="387"/>
      <c r="AP1559" s="387"/>
    </row>
    <row r="1560" spans="36:42">
      <c r="AJ1560" s="391"/>
      <c r="AK1560" s="384"/>
      <c r="AL1560" s="385"/>
      <c r="AM1560" s="386"/>
      <c r="AN1560" s="387"/>
      <c r="AO1560" s="387"/>
      <c r="AP1560" s="387"/>
    </row>
    <row r="1561" spans="36:42">
      <c r="AJ1561" s="391"/>
      <c r="AK1561" s="384"/>
      <c r="AL1561" s="385"/>
      <c r="AM1561" s="386"/>
      <c r="AN1561" s="387"/>
      <c r="AO1561" s="387"/>
      <c r="AP1561" s="387"/>
    </row>
    <row r="1562" spans="36:42">
      <c r="AJ1562" s="391"/>
      <c r="AK1562" s="384"/>
      <c r="AL1562" s="385"/>
      <c r="AM1562" s="386"/>
      <c r="AN1562" s="387"/>
      <c r="AO1562" s="387"/>
      <c r="AP1562" s="387"/>
    </row>
    <row r="1563" spans="36:42">
      <c r="AJ1563" s="391"/>
      <c r="AK1563" s="384"/>
      <c r="AL1563" s="385"/>
      <c r="AM1563" s="386"/>
      <c r="AN1563" s="387"/>
      <c r="AO1563" s="387"/>
      <c r="AP1563" s="387"/>
    </row>
    <row r="1564" spans="36:42">
      <c r="AJ1564" s="391"/>
      <c r="AK1564" s="384"/>
      <c r="AL1564" s="385"/>
      <c r="AM1564" s="386"/>
      <c r="AN1564" s="387"/>
      <c r="AO1564" s="387"/>
      <c r="AP1564" s="387"/>
    </row>
    <row r="1565" spans="36:42">
      <c r="AJ1565" s="391"/>
      <c r="AK1565" s="384"/>
      <c r="AL1565" s="385"/>
      <c r="AM1565" s="386"/>
      <c r="AN1565" s="387"/>
      <c r="AO1565" s="387"/>
      <c r="AP1565" s="387"/>
    </row>
    <row r="1566" spans="36:42">
      <c r="AJ1566" s="391"/>
      <c r="AK1566" s="384"/>
      <c r="AL1566" s="385"/>
      <c r="AM1566" s="386"/>
      <c r="AN1566" s="387"/>
      <c r="AO1566" s="387"/>
      <c r="AP1566" s="387"/>
    </row>
    <row r="1567" spans="36:42">
      <c r="AJ1567" s="391"/>
      <c r="AK1567" s="384"/>
      <c r="AL1567" s="385"/>
      <c r="AM1567" s="386"/>
      <c r="AN1567" s="387"/>
      <c r="AO1567" s="387"/>
      <c r="AP1567" s="387"/>
    </row>
    <row r="1568" spans="36:42">
      <c r="AJ1568" s="391"/>
      <c r="AK1568" s="384"/>
      <c r="AL1568" s="385"/>
      <c r="AM1568" s="386"/>
      <c r="AN1568" s="387"/>
      <c r="AO1568" s="387"/>
      <c r="AP1568" s="387"/>
    </row>
    <row r="1569" spans="36:42">
      <c r="AJ1569" s="391"/>
      <c r="AK1569" s="384"/>
      <c r="AL1569" s="385"/>
      <c r="AM1569" s="386"/>
      <c r="AN1569" s="387"/>
      <c r="AO1569" s="387"/>
      <c r="AP1569" s="387"/>
    </row>
    <row r="1570" spans="36:42">
      <c r="AJ1570" s="391"/>
      <c r="AK1570" s="384"/>
      <c r="AL1570" s="385"/>
      <c r="AM1570" s="386"/>
      <c r="AN1570" s="387"/>
      <c r="AO1570" s="387"/>
      <c r="AP1570" s="387"/>
    </row>
    <row r="1571" spans="36:42">
      <c r="AJ1571" s="391"/>
      <c r="AK1571" s="384"/>
      <c r="AL1571" s="385"/>
      <c r="AM1571" s="386"/>
      <c r="AN1571" s="387"/>
      <c r="AO1571" s="387"/>
      <c r="AP1571" s="387"/>
    </row>
    <row r="1572" spans="36:42">
      <c r="AJ1572" s="391"/>
      <c r="AK1572" s="384"/>
      <c r="AL1572" s="385"/>
      <c r="AM1572" s="386"/>
      <c r="AN1572" s="387"/>
      <c r="AO1572" s="387"/>
      <c r="AP1572" s="387"/>
    </row>
    <row r="1573" spans="36:42">
      <c r="AJ1573" s="391"/>
      <c r="AK1573" s="384"/>
      <c r="AL1573" s="385"/>
      <c r="AM1573" s="386"/>
      <c r="AN1573" s="387"/>
      <c r="AO1573" s="387"/>
      <c r="AP1573" s="387"/>
    </row>
    <row r="1574" spans="36:42">
      <c r="AJ1574" s="391"/>
      <c r="AK1574" s="384"/>
      <c r="AL1574" s="385"/>
      <c r="AM1574" s="386"/>
      <c r="AN1574" s="387"/>
      <c r="AO1574" s="387"/>
      <c r="AP1574" s="387"/>
    </row>
    <row r="1575" spans="36:42">
      <c r="AJ1575" s="391"/>
      <c r="AK1575" s="384"/>
      <c r="AL1575" s="385"/>
      <c r="AM1575" s="386"/>
      <c r="AN1575" s="387"/>
      <c r="AO1575" s="387"/>
      <c r="AP1575" s="387"/>
    </row>
    <row r="1576" spans="36:42">
      <c r="AJ1576" s="391"/>
      <c r="AK1576" s="384"/>
      <c r="AL1576" s="385"/>
      <c r="AM1576" s="386"/>
      <c r="AN1576" s="387"/>
      <c r="AO1576" s="387"/>
      <c r="AP1576" s="387"/>
    </row>
    <row r="1577" spans="36:42">
      <c r="AJ1577" s="391"/>
      <c r="AK1577" s="384"/>
      <c r="AL1577" s="385"/>
      <c r="AM1577" s="386"/>
      <c r="AN1577" s="387"/>
      <c r="AO1577" s="387"/>
      <c r="AP1577" s="387"/>
    </row>
    <row r="1578" spans="36:42">
      <c r="AJ1578" s="391"/>
      <c r="AK1578" s="384"/>
      <c r="AL1578" s="385"/>
      <c r="AM1578" s="386"/>
      <c r="AN1578" s="387"/>
      <c r="AO1578" s="387"/>
      <c r="AP1578" s="387"/>
    </row>
    <row r="1579" spans="36:42">
      <c r="AJ1579" s="391"/>
      <c r="AK1579" s="384"/>
      <c r="AL1579" s="385"/>
      <c r="AM1579" s="386"/>
      <c r="AN1579" s="387"/>
      <c r="AO1579" s="387"/>
      <c r="AP1579" s="387"/>
    </row>
    <row r="1580" spans="36:42">
      <c r="AJ1580" s="391"/>
      <c r="AK1580" s="384"/>
      <c r="AL1580" s="385"/>
      <c r="AM1580" s="386"/>
      <c r="AN1580" s="387"/>
      <c r="AO1580" s="387"/>
      <c r="AP1580" s="387"/>
    </row>
    <row r="1581" spans="36:42">
      <c r="AJ1581" s="391"/>
      <c r="AK1581" s="384"/>
      <c r="AL1581" s="385"/>
      <c r="AM1581" s="386"/>
      <c r="AN1581" s="387"/>
      <c r="AO1581" s="387"/>
      <c r="AP1581" s="387"/>
    </row>
    <row r="1582" spans="36:42">
      <c r="AJ1582" s="391"/>
      <c r="AK1582" s="384"/>
      <c r="AL1582" s="385"/>
      <c r="AM1582" s="386"/>
      <c r="AN1582" s="387"/>
      <c r="AO1582" s="387"/>
      <c r="AP1582" s="387"/>
    </row>
    <row r="1583" spans="36:42">
      <c r="AJ1583" s="391"/>
      <c r="AK1583" s="384"/>
      <c r="AL1583" s="385"/>
      <c r="AM1583" s="386"/>
      <c r="AN1583" s="387"/>
      <c r="AO1583" s="387"/>
      <c r="AP1583" s="387"/>
    </row>
    <row r="1584" spans="36:42">
      <c r="AJ1584" s="391"/>
      <c r="AK1584" s="384"/>
      <c r="AL1584" s="385"/>
      <c r="AM1584" s="386"/>
      <c r="AN1584" s="387"/>
      <c r="AO1584" s="387"/>
      <c r="AP1584" s="387"/>
    </row>
    <row r="1585" spans="36:42">
      <c r="AJ1585" s="391"/>
      <c r="AK1585" s="384"/>
      <c r="AL1585" s="385"/>
      <c r="AM1585" s="386"/>
      <c r="AN1585" s="387"/>
      <c r="AO1585" s="387"/>
      <c r="AP1585" s="387"/>
    </row>
    <row r="1586" spans="36:42">
      <c r="AJ1586" s="391"/>
      <c r="AK1586" s="384"/>
      <c r="AL1586" s="385"/>
      <c r="AM1586" s="386"/>
      <c r="AN1586" s="387"/>
      <c r="AO1586" s="387"/>
      <c r="AP1586" s="387"/>
    </row>
    <row r="1587" spans="36:42">
      <c r="AJ1587" s="391"/>
      <c r="AK1587" s="384"/>
      <c r="AL1587" s="385"/>
      <c r="AM1587" s="386"/>
      <c r="AN1587" s="387"/>
      <c r="AO1587" s="387"/>
      <c r="AP1587" s="387"/>
    </row>
    <row r="1588" spans="36:42">
      <c r="AJ1588" s="391"/>
      <c r="AK1588" s="384"/>
      <c r="AL1588" s="385"/>
      <c r="AM1588" s="386"/>
      <c r="AN1588" s="387"/>
      <c r="AO1588" s="387"/>
      <c r="AP1588" s="387"/>
    </row>
    <row r="1589" spans="36:42">
      <c r="AJ1589" s="391"/>
      <c r="AK1589" s="384"/>
      <c r="AL1589" s="385"/>
      <c r="AM1589" s="386"/>
      <c r="AN1589" s="387"/>
      <c r="AO1589" s="387"/>
      <c r="AP1589" s="387"/>
    </row>
    <row r="1590" spans="36:42">
      <c r="AJ1590" s="391"/>
      <c r="AK1590" s="384"/>
      <c r="AL1590" s="385"/>
      <c r="AM1590" s="386"/>
      <c r="AN1590" s="387"/>
      <c r="AO1590" s="387"/>
      <c r="AP1590" s="387"/>
    </row>
    <row r="1591" spans="36:42">
      <c r="AJ1591" s="391"/>
      <c r="AK1591" s="384"/>
      <c r="AL1591" s="385"/>
      <c r="AM1591" s="386"/>
      <c r="AN1591" s="387"/>
      <c r="AO1591" s="387"/>
      <c r="AP1591" s="387"/>
    </row>
    <row r="1592" spans="36:42">
      <c r="AJ1592" s="391"/>
      <c r="AK1592" s="384"/>
      <c r="AL1592" s="385"/>
      <c r="AM1592" s="386"/>
      <c r="AN1592" s="387"/>
      <c r="AO1592" s="387"/>
      <c r="AP1592" s="387"/>
    </row>
    <row r="1593" spans="36:42">
      <c r="AJ1593" s="391"/>
      <c r="AK1593" s="384"/>
      <c r="AL1593" s="385"/>
      <c r="AM1593" s="386"/>
      <c r="AN1593" s="387"/>
      <c r="AO1593" s="387"/>
      <c r="AP1593" s="387"/>
    </row>
    <row r="1594" spans="36:42">
      <c r="AJ1594" s="391"/>
      <c r="AK1594" s="384"/>
      <c r="AL1594" s="385"/>
      <c r="AM1594" s="386"/>
      <c r="AN1594" s="387"/>
      <c r="AO1594" s="387"/>
      <c r="AP1594" s="387"/>
    </row>
    <row r="1595" spans="36:42">
      <c r="AJ1595" s="391"/>
      <c r="AK1595" s="384"/>
      <c r="AL1595" s="385"/>
      <c r="AM1595" s="386"/>
      <c r="AN1595" s="387"/>
      <c r="AO1595" s="387"/>
      <c r="AP1595" s="387"/>
    </row>
    <row r="1596" spans="36:42">
      <c r="AJ1596" s="391"/>
      <c r="AK1596" s="384"/>
      <c r="AL1596" s="385"/>
      <c r="AM1596" s="386"/>
      <c r="AN1596" s="387"/>
      <c r="AO1596" s="387"/>
      <c r="AP1596" s="387"/>
    </row>
    <row r="1597" spans="36:42">
      <c r="AJ1597" s="391"/>
      <c r="AK1597" s="384"/>
      <c r="AL1597" s="385"/>
      <c r="AM1597" s="386"/>
      <c r="AN1597" s="387"/>
      <c r="AO1597" s="387"/>
      <c r="AP1597" s="387"/>
    </row>
    <row r="1598" spans="36:42">
      <c r="AJ1598" s="391"/>
      <c r="AK1598" s="384"/>
      <c r="AL1598" s="385"/>
      <c r="AM1598" s="386"/>
      <c r="AN1598" s="387"/>
      <c r="AO1598" s="387"/>
      <c r="AP1598" s="387"/>
    </row>
    <row r="1599" spans="36:42">
      <c r="AJ1599" s="391"/>
      <c r="AK1599" s="384"/>
      <c r="AL1599" s="385"/>
      <c r="AM1599" s="386"/>
      <c r="AN1599" s="387"/>
      <c r="AO1599" s="387"/>
      <c r="AP1599" s="387"/>
    </row>
    <row r="1600" spans="36:42">
      <c r="AJ1600" s="391"/>
      <c r="AK1600" s="384"/>
      <c r="AL1600" s="385"/>
      <c r="AM1600" s="386"/>
      <c r="AN1600" s="387"/>
      <c r="AO1600" s="387"/>
      <c r="AP1600" s="387"/>
    </row>
    <row r="1601" spans="36:42">
      <c r="AJ1601" s="391"/>
      <c r="AK1601" s="384"/>
      <c r="AL1601" s="385"/>
      <c r="AM1601" s="386"/>
      <c r="AN1601" s="387"/>
      <c r="AO1601" s="387"/>
      <c r="AP1601" s="387"/>
    </row>
    <row r="1602" spans="36:42">
      <c r="AJ1602" s="391"/>
      <c r="AK1602" s="384"/>
      <c r="AL1602" s="385"/>
      <c r="AM1602" s="386"/>
      <c r="AN1602" s="387"/>
      <c r="AO1602" s="387"/>
      <c r="AP1602" s="387"/>
    </row>
    <row r="1603" spans="36:42">
      <c r="AJ1603" s="391"/>
      <c r="AK1603" s="384"/>
      <c r="AL1603" s="385"/>
      <c r="AM1603" s="386"/>
      <c r="AN1603" s="387"/>
      <c r="AO1603" s="387"/>
      <c r="AP1603" s="387"/>
    </row>
    <row r="1604" spans="36:42">
      <c r="AJ1604" s="391"/>
      <c r="AK1604" s="384"/>
      <c r="AL1604" s="385"/>
      <c r="AM1604" s="386"/>
      <c r="AN1604" s="387"/>
      <c r="AO1604" s="387"/>
      <c r="AP1604" s="387"/>
    </row>
    <row r="1605" spans="36:42">
      <c r="AJ1605" s="391"/>
      <c r="AK1605" s="384"/>
      <c r="AL1605" s="385"/>
      <c r="AM1605" s="386"/>
      <c r="AN1605" s="387"/>
      <c r="AO1605" s="387"/>
      <c r="AP1605" s="387"/>
    </row>
    <row r="1606" spans="36:42">
      <c r="AJ1606" s="391"/>
      <c r="AK1606" s="384"/>
      <c r="AL1606" s="385"/>
      <c r="AM1606" s="386"/>
      <c r="AN1606" s="387"/>
      <c r="AO1606" s="387"/>
      <c r="AP1606" s="387"/>
    </row>
    <row r="1607" spans="36:42">
      <c r="AJ1607" s="391"/>
      <c r="AK1607" s="384"/>
      <c r="AL1607" s="385"/>
      <c r="AM1607" s="386"/>
      <c r="AN1607" s="387"/>
      <c r="AO1607" s="387"/>
      <c r="AP1607" s="387"/>
    </row>
    <row r="1608" spans="36:42">
      <c r="AJ1608" s="391"/>
      <c r="AK1608" s="384"/>
      <c r="AL1608" s="385"/>
      <c r="AM1608" s="386"/>
      <c r="AN1608" s="387"/>
      <c r="AO1608" s="387"/>
      <c r="AP1608" s="387"/>
    </row>
    <row r="1609" spans="36:42">
      <c r="AJ1609" s="391"/>
      <c r="AK1609" s="384"/>
      <c r="AL1609" s="385"/>
      <c r="AM1609" s="386"/>
      <c r="AN1609" s="387"/>
      <c r="AO1609" s="387"/>
      <c r="AP1609" s="387"/>
    </row>
    <row r="1610" spans="36:42">
      <c r="AJ1610" s="391"/>
      <c r="AK1610" s="384"/>
      <c r="AL1610" s="385"/>
      <c r="AM1610" s="386"/>
      <c r="AN1610" s="387"/>
      <c r="AO1610" s="387"/>
      <c r="AP1610" s="387"/>
    </row>
    <row r="1611" spans="36:42">
      <c r="AJ1611" s="391"/>
      <c r="AK1611" s="384"/>
      <c r="AL1611" s="385"/>
      <c r="AM1611" s="386"/>
      <c r="AN1611" s="387"/>
      <c r="AO1611" s="387"/>
      <c r="AP1611" s="387"/>
    </row>
    <row r="1612" spans="36:42">
      <c r="AJ1612" s="391"/>
      <c r="AK1612" s="384"/>
      <c r="AL1612" s="385"/>
      <c r="AM1612" s="386"/>
      <c r="AN1612" s="387"/>
      <c r="AO1612" s="387"/>
      <c r="AP1612" s="387"/>
    </row>
    <row r="1613" spans="36:42">
      <c r="AJ1613" s="391"/>
      <c r="AK1613" s="384"/>
      <c r="AL1613" s="385"/>
      <c r="AM1613" s="386"/>
      <c r="AN1613" s="387"/>
      <c r="AO1613" s="387"/>
      <c r="AP1613" s="387"/>
    </row>
    <row r="1614" spans="36:42">
      <c r="AJ1614" s="391"/>
      <c r="AK1614" s="384"/>
      <c r="AL1614" s="385"/>
      <c r="AM1614" s="386"/>
      <c r="AN1614" s="387"/>
      <c r="AO1614" s="387"/>
      <c r="AP1614" s="387"/>
    </row>
    <row r="1615" spans="36:42">
      <c r="AJ1615" s="391"/>
      <c r="AK1615" s="384"/>
      <c r="AL1615" s="385"/>
      <c r="AM1615" s="386"/>
      <c r="AN1615" s="387"/>
      <c r="AO1615" s="387"/>
      <c r="AP1615" s="387"/>
    </row>
    <row r="1616" spans="36:42">
      <c r="AJ1616" s="391"/>
      <c r="AK1616" s="384"/>
      <c r="AL1616" s="385"/>
      <c r="AM1616" s="386"/>
      <c r="AN1616" s="387"/>
      <c r="AO1616" s="387"/>
      <c r="AP1616" s="387"/>
    </row>
    <row r="1617" spans="36:42">
      <c r="AJ1617" s="391"/>
      <c r="AK1617" s="384"/>
      <c r="AL1617" s="385"/>
      <c r="AM1617" s="386"/>
      <c r="AN1617" s="387"/>
      <c r="AO1617" s="387"/>
      <c r="AP1617" s="387"/>
    </row>
    <row r="1618" spans="36:42">
      <c r="AJ1618" s="391"/>
      <c r="AK1618" s="384"/>
      <c r="AL1618" s="385"/>
      <c r="AM1618" s="386"/>
      <c r="AN1618" s="387"/>
      <c r="AO1618" s="387"/>
      <c r="AP1618" s="387"/>
    </row>
    <row r="1619" spans="36:42">
      <c r="AJ1619" s="391"/>
      <c r="AK1619" s="384"/>
      <c r="AL1619" s="385"/>
      <c r="AM1619" s="386"/>
      <c r="AN1619" s="387"/>
      <c r="AO1619" s="387"/>
      <c r="AP1619" s="387"/>
    </row>
    <row r="1620" spans="36:42">
      <c r="AJ1620" s="391"/>
      <c r="AK1620" s="384"/>
      <c r="AL1620" s="385"/>
      <c r="AM1620" s="386"/>
      <c r="AN1620" s="387"/>
      <c r="AO1620" s="387"/>
      <c r="AP1620" s="387"/>
    </row>
    <row r="1621" spans="36:42">
      <c r="AJ1621" s="391"/>
      <c r="AK1621" s="384"/>
      <c r="AL1621" s="385"/>
      <c r="AM1621" s="386"/>
      <c r="AN1621" s="387"/>
      <c r="AO1621" s="387"/>
      <c r="AP1621" s="387"/>
    </row>
    <row r="1622" spans="36:42">
      <c r="AJ1622" s="391"/>
      <c r="AK1622" s="384"/>
      <c r="AL1622" s="385"/>
      <c r="AM1622" s="386"/>
      <c r="AN1622" s="387"/>
      <c r="AO1622" s="387"/>
      <c r="AP1622" s="387"/>
    </row>
    <row r="1623" spans="36:42">
      <c r="AJ1623" s="391"/>
      <c r="AK1623" s="384"/>
      <c r="AL1623" s="385"/>
      <c r="AM1623" s="386"/>
      <c r="AN1623" s="387"/>
      <c r="AO1623" s="387"/>
      <c r="AP1623" s="387"/>
    </row>
    <row r="1624" spans="36:42">
      <c r="AJ1624" s="391"/>
      <c r="AK1624" s="384"/>
      <c r="AL1624" s="385"/>
      <c r="AM1624" s="386"/>
      <c r="AN1624" s="387"/>
      <c r="AO1624" s="387"/>
      <c r="AP1624" s="387"/>
    </row>
    <row r="1625" spans="36:42">
      <c r="AJ1625" s="391"/>
      <c r="AK1625" s="384"/>
      <c r="AL1625" s="385"/>
      <c r="AM1625" s="386"/>
      <c r="AN1625" s="387"/>
      <c r="AO1625" s="387"/>
      <c r="AP1625" s="387"/>
    </row>
    <row r="1626" spans="36:42">
      <c r="AJ1626" s="391"/>
      <c r="AK1626" s="384"/>
      <c r="AL1626" s="385"/>
      <c r="AM1626" s="386"/>
      <c r="AN1626" s="387"/>
      <c r="AO1626" s="387"/>
      <c r="AP1626" s="387"/>
    </row>
    <row r="1627" spans="36:42">
      <c r="AJ1627" s="391"/>
      <c r="AK1627" s="384"/>
      <c r="AL1627" s="385"/>
      <c r="AM1627" s="386"/>
      <c r="AN1627" s="387"/>
      <c r="AO1627" s="387"/>
      <c r="AP1627" s="387"/>
    </row>
    <row r="1628" spans="36:42">
      <c r="AJ1628" s="391"/>
      <c r="AK1628" s="384"/>
      <c r="AL1628" s="385"/>
      <c r="AM1628" s="386"/>
      <c r="AN1628" s="387"/>
      <c r="AO1628" s="387"/>
      <c r="AP1628" s="387"/>
    </row>
    <row r="1629" spans="36:42">
      <c r="AJ1629" s="391"/>
      <c r="AK1629" s="384"/>
      <c r="AL1629" s="385"/>
      <c r="AM1629" s="386"/>
      <c r="AN1629" s="387"/>
      <c r="AO1629" s="387"/>
      <c r="AP1629" s="387"/>
    </row>
    <row r="1630" spans="36:42">
      <c r="AJ1630" s="391"/>
      <c r="AK1630" s="384"/>
      <c r="AL1630" s="385"/>
      <c r="AM1630" s="386"/>
      <c r="AN1630" s="387"/>
      <c r="AO1630" s="387"/>
      <c r="AP1630" s="387"/>
    </row>
    <row r="1631" spans="36:42">
      <c r="AJ1631" s="391"/>
      <c r="AK1631" s="384"/>
      <c r="AL1631" s="385"/>
      <c r="AM1631" s="386"/>
      <c r="AN1631" s="387"/>
      <c r="AO1631" s="387"/>
      <c r="AP1631" s="387"/>
    </row>
    <row r="1632" spans="36:42">
      <c r="AJ1632" s="391"/>
      <c r="AK1632" s="384"/>
      <c r="AL1632" s="385"/>
      <c r="AM1632" s="386"/>
      <c r="AN1632" s="387"/>
      <c r="AO1632" s="387"/>
      <c r="AP1632" s="387"/>
    </row>
    <row r="1633" spans="36:42">
      <c r="AJ1633" s="391"/>
      <c r="AK1633" s="384"/>
      <c r="AL1633" s="385"/>
      <c r="AM1633" s="386"/>
      <c r="AN1633" s="387"/>
      <c r="AO1633" s="387"/>
      <c r="AP1633" s="387"/>
    </row>
    <row r="1634" spans="36:42">
      <c r="AJ1634" s="391"/>
      <c r="AK1634" s="384"/>
      <c r="AL1634" s="385"/>
      <c r="AM1634" s="386"/>
      <c r="AN1634" s="387"/>
      <c r="AO1634" s="387"/>
      <c r="AP1634" s="387"/>
    </row>
    <row r="1635" spans="36:42">
      <c r="AJ1635" s="391"/>
      <c r="AK1635" s="384"/>
      <c r="AL1635" s="385"/>
      <c r="AM1635" s="386"/>
      <c r="AN1635" s="387"/>
      <c r="AO1635" s="387"/>
      <c r="AP1635" s="387"/>
    </row>
    <row r="1636" spans="36:42">
      <c r="AJ1636" s="391"/>
      <c r="AK1636" s="384"/>
      <c r="AL1636" s="385"/>
      <c r="AM1636" s="386"/>
      <c r="AN1636" s="387"/>
      <c r="AO1636" s="387"/>
      <c r="AP1636" s="387"/>
    </row>
    <row r="1637" spans="36:42">
      <c r="AJ1637" s="391"/>
      <c r="AK1637" s="384"/>
      <c r="AL1637" s="385"/>
      <c r="AM1637" s="386"/>
      <c r="AN1637" s="387"/>
      <c r="AO1637" s="387"/>
      <c r="AP1637" s="387"/>
    </row>
    <row r="1638" spans="36:42">
      <c r="AJ1638" s="391"/>
      <c r="AK1638" s="384"/>
      <c r="AL1638" s="385"/>
      <c r="AM1638" s="386"/>
      <c r="AN1638" s="387"/>
      <c r="AO1638" s="387"/>
      <c r="AP1638" s="387"/>
    </row>
    <row r="1639" spans="36:42">
      <c r="AJ1639" s="391"/>
      <c r="AK1639" s="384"/>
      <c r="AL1639" s="385"/>
      <c r="AM1639" s="386"/>
      <c r="AN1639" s="387"/>
      <c r="AO1639" s="387"/>
      <c r="AP1639" s="387"/>
    </row>
    <row r="1640" spans="36:42">
      <c r="AJ1640" s="391"/>
      <c r="AK1640" s="384"/>
      <c r="AL1640" s="385"/>
      <c r="AM1640" s="386"/>
      <c r="AN1640" s="387"/>
      <c r="AO1640" s="387"/>
      <c r="AP1640" s="387"/>
    </row>
    <row r="1641" spans="36:42">
      <c r="AJ1641" s="391"/>
      <c r="AK1641" s="384"/>
      <c r="AL1641" s="385"/>
      <c r="AM1641" s="386"/>
      <c r="AN1641" s="387"/>
      <c r="AO1641" s="387"/>
      <c r="AP1641" s="387"/>
    </row>
    <row r="1642" spans="36:42">
      <c r="AJ1642" s="391"/>
      <c r="AK1642" s="384"/>
      <c r="AL1642" s="385"/>
      <c r="AM1642" s="386"/>
      <c r="AN1642" s="387"/>
      <c r="AO1642" s="387"/>
      <c r="AP1642" s="387"/>
    </row>
    <row r="1643" spans="36:42">
      <c r="AJ1643" s="391"/>
      <c r="AK1643" s="384"/>
      <c r="AL1643" s="385"/>
      <c r="AM1643" s="386"/>
      <c r="AN1643" s="387"/>
      <c r="AO1643" s="387"/>
      <c r="AP1643" s="387"/>
    </row>
    <row r="1644" spans="36:42">
      <c r="AJ1644" s="391"/>
      <c r="AK1644" s="384"/>
      <c r="AL1644" s="385"/>
      <c r="AM1644" s="386"/>
      <c r="AN1644" s="387"/>
      <c r="AO1644" s="387"/>
      <c r="AP1644" s="387"/>
    </row>
    <row r="1645" spans="36:42">
      <c r="AJ1645" s="391"/>
      <c r="AK1645" s="384"/>
      <c r="AL1645" s="385"/>
      <c r="AM1645" s="386"/>
      <c r="AN1645" s="387"/>
      <c r="AO1645" s="387"/>
      <c r="AP1645" s="387"/>
    </row>
    <row r="1646" spans="36:42">
      <c r="AJ1646" s="391"/>
      <c r="AK1646" s="384"/>
      <c r="AL1646" s="385"/>
      <c r="AM1646" s="386"/>
      <c r="AN1646" s="387"/>
      <c r="AO1646" s="387"/>
      <c r="AP1646" s="387"/>
    </row>
    <row r="1647" spans="36:42">
      <c r="AJ1647" s="391"/>
      <c r="AK1647" s="384"/>
      <c r="AL1647" s="385"/>
      <c r="AM1647" s="386"/>
      <c r="AN1647" s="387"/>
      <c r="AO1647" s="387"/>
      <c r="AP1647" s="387"/>
    </row>
    <row r="1648" spans="36:42">
      <c r="AJ1648" s="391"/>
      <c r="AK1648" s="384"/>
      <c r="AL1648" s="385"/>
      <c r="AM1648" s="386"/>
      <c r="AN1648" s="387"/>
      <c r="AO1648" s="387"/>
      <c r="AP1648" s="387"/>
    </row>
    <row r="1649" spans="36:42">
      <c r="AJ1649" s="391"/>
      <c r="AK1649" s="384"/>
      <c r="AL1649" s="385"/>
      <c r="AM1649" s="386"/>
      <c r="AN1649" s="387"/>
      <c r="AO1649" s="387"/>
      <c r="AP1649" s="387"/>
    </row>
    <row r="1650" spans="36:42">
      <c r="AJ1650" s="391"/>
      <c r="AK1650" s="384"/>
      <c r="AL1650" s="385"/>
      <c r="AM1650" s="386"/>
      <c r="AN1650" s="387"/>
      <c r="AO1650" s="387"/>
      <c r="AP1650" s="387"/>
    </row>
    <row r="1651" spans="36:42">
      <c r="AJ1651" s="391"/>
      <c r="AK1651" s="384"/>
      <c r="AL1651" s="385"/>
      <c r="AM1651" s="386"/>
      <c r="AN1651" s="387"/>
      <c r="AO1651" s="387"/>
      <c r="AP1651" s="387"/>
    </row>
    <row r="1652" spans="36:42">
      <c r="AJ1652" s="391"/>
      <c r="AK1652" s="384"/>
      <c r="AL1652" s="385"/>
      <c r="AM1652" s="386"/>
      <c r="AN1652" s="387"/>
      <c r="AO1652" s="387"/>
      <c r="AP1652" s="387"/>
    </row>
    <row r="1653" spans="36:42">
      <c r="AJ1653" s="391"/>
      <c r="AK1653" s="384"/>
      <c r="AL1653" s="385"/>
      <c r="AM1653" s="386"/>
      <c r="AN1653" s="387"/>
      <c r="AO1653" s="387"/>
      <c r="AP1653" s="387"/>
    </row>
    <row r="1654" spans="36:42">
      <c r="AJ1654" s="391"/>
      <c r="AK1654" s="384"/>
      <c r="AL1654" s="385"/>
      <c r="AM1654" s="386"/>
      <c r="AN1654" s="387"/>
      <c r="AO1654" s="387"/>
      <c r="AP1654" s="387"/>
    </row>
    <row r="1655" spans="36:42">
      <c r="AJ1655" s="391"/>
      <c r="AK1655" s="384"/>
      <c r="AL1655" s="385"/>
      <c r="AM1655" s="386"/>
      <c r="AN1655" s="387"/>
      <c r="AO1655" s="387"/>
      <c r="AP1655" s="387"/>
    </row>
    <row r="1656" spans="36:42">
      <c r="AJ1656" s="391"/>
      <c r="AK1656" s="384"/>
      <c r="AL1656" s="385"/>
      <c r="AM1656" s="386"/>
      <c r="AN1656" s="387"/>
      <c r="AO1656" s="387"/>
      <c r="AP1656" s="387"/>
    </row>
    <row r="1657" spans="36:42">
      <c r="AJ1657" s="391"/>
      <c r="AK1657" s="384"/>
      <c r="AL1657" s="385"/>
      <c r="AM1657" s="386"/>
      <c r="AN1657" s="387"/>
      <c r="AO1657" s="387"/>
      <c r="AP1657" s="387"/>
    </row>
    <row r="1658" spans="36:42">
      <c r="AJ1658" s="391"/>
      <c r="AK1658" s="384"/>
      <c r="AL1658" s="385"/>
      <c r="AM1658" s="386"/>
      <c r="AN1658" s="387"/>
      <c r="AO1658" s="387"/>
      <c r="AP1658" s="387"/>
    </row>
    <row r="1659" spans="36:42">
      <c r="AJ1659" s="391"/>
      <c r="AK1659" s="384"/>
      <c r="AL1659" s="385"/>
      <c r="AM1659" s="386"/>
      <c r="AN1659" s="387"/>
      <c r="AO1659" s="387"/>
      <c r="AP1659" s="387"/>
    </row>
    <row r="1660" spans="36:42">
      <c r="AJ1660" s="391"/>
      <c r="AK1660" s="384"/>
      <c r="AL1660" s="385"/>
      <c r="AM1660" s="386"/>
      <c r="AN1660" s="387"/>
      <c r="AO1660" s="387"/>
      <c r="AP1660" s="387"/>
    </row>
    <row r="1661" spans="36:42">
      <c r="AJ1661" s="391"/>
      <c r="AK1661" s="384"/>
      <c r="AL1661" s="385"/>
      <c r="AM1661" s="386"/>
      <c r="AN1661" s="387"/>
      <c r="AO1661" s="387"/>
      <c r="AP1661" s="387"/>
    </row>
    <row r="1662" spans="36:42">
      <c r="AJ1662" s="391"/>
      <c r="AK1662" s="384"/>
      <c r="AL1662" s="385"/>
      <c r="AM1662" s="386"/>
      <c r="AN1662" s="387"/>
      <c r="AO1662" s="387"/>
      <c r="AP1662" s="387"/>
    </row>
    <row r="1663" spans="36:42">
      <c r="AJ1663" s="391"/>
      <c r="AK1663" s="384"/>
      <c r="AL1663" s="385"/>
      <c r="AM1663" s="386"/>
      <c r="AN1663" s="387"/>
      <c r="AO1663" s="387"/>
      <c r="AP1663" s="387"/>
    </row>
    <row r="1664" spans="36:42">
      <c r="AJ1664" s="391"/>
      <c r="AK1664" s="384"/>
      <c r="AL1664" s="385"/>
      <c r="AM1664" s="386"/>
      <c r="AN1664" s="387"/>
      <c r="AO1664" s="387"/>
      <c r="AP1664" s="387"/>
    </row>
    <row r="1665" spans="36:42">
      <c r="AJ1665" s="391"/>
      <c r="AK1665" s="384"/>
      <c r="AL1665" s="385"/>
      <c r="AM1665" s="386"/>
      <c r="AN1665" s="387"/>
      <c r="AO1665" s="387"/>
      <c r="AP1665" s="387"/>
    </row>
    <row r="1666" spans="36:42">
      <c r="AJ1666" s="391"/>
      <c r="AK1666" s="384"/>
      <c r="AL1666" s="385"/>
      <c r="AM1666" s="386"/>
      <c r="AN1666" s="387"/>
      <c r="AO1666" s="387"/>
      <c r="AP1666" s="387"/>
    </row>
    <row r="1667" spans="36:42">
      <c r="AJ1667" s="391"/>
      <c r="AK1667" s="384"/>
      <c r="AL1667" s="385"/>
      <c r="AM1667" s="386"/>
      <c r="AN1667" s="387"/>
      <c r="AO1667" s="387"/>
      <c r="AP1667" s="387"/>
    </row>
    <row r="1668" spans="36:42">
      <c r="AJ1668" s="391"/>
      <c r="AK1668" s="384"/>
      <c r="AL1668" s="385"/>
      <c r="AM1668" s="386"/>
      <c r="AN1668" s="387"/>
      <c r="AO1668" s="387"/>
      <c r="AP1668" s="387"/>
    </row>
    <row r="1669" spans="36:42">
      <c r="AJ1669" s="391"/>
      <c r="AK1669" s="384"/>
      <c r="AL1669" s="385"/>
      <c r="AM1669" s="386"/>
      <c r="AN1669" s="387"/>
      <c r="AO1669" s="387"/>
      <c r="AP1669" s="387"/>
    </row>
    <row r="1670" spans="36:42">
      <c r="AJ1670" s="391"/>
      <c r="AK1670" s="384"/>
      <c r="AL1670" s="385"/>
      <c r="AM1670" s="386"/>
      <c r="AN1670" s="387"/>
      <c r="AO1670" s="387"/>
      <c r="AP1670" s="387"/>
    </row>
    <row r="1671" spans="36:42">
      <c r="AJ1671" s="391"/>
      <c r="AK1671" s="384"/>
      <c r="AL1671" s="385"/>
      <c r="AM1671" s="386"/>
      <c r="AN1671" s="387"/>
      <c r="AO1671" s="387"/>
      <c r="AP1671" s="387"/>
    </row>
    <row r="1672" spans="36:42">
      <c r="AJ1672" s="391"/>
      <c r="AK1672" s="384"/>
      <c r="AL1672" s="385"/>
      <c r="AM1672" s="386"/>
      <c r="AN1672" s="387"/>
      <c r="AO1672" s="387"/>
      <c r="AP1672" s="387"/>
    </row>
    <row r="1673" spans="36:42">
      <c r="AJ1673" s="391"/>
      <c r="AK1673" s="384"/>
      <c r="AL1673" s="385"/>
      <c r="AM1673" s="386"/>
      <c r="AN1673" s="387"/>
      <c r="AO1673" s="387"/>
      <c r="AP1673" s="387"/>
    </row>
    <row r="1674" spans="36:42">
      <c r="AJ1674" s="391"/>
      <c r="AK1674" s="384"/>
      <c r="AL1674" s="385"/>
      <c r="AM1674" s="386"/>
      <c r="AN1674" s="387"/>
      <c r="AO1674" s="387"/>
      <c r="AP1674" s="387"/>
    </row>
    <row r="1675" spans="36:42">
      <c r="AJ1675" s="391"/>
      <c r="AK1675" s="384"/>
      <c r="AL1675" s="385"/>
      <c r="AM1675" s="386"/>
      <c r="AN1675" s="387"/>
      <c r="AO1675" s="387"/>
      <c r="AP1675" s="387"/>
    </row>
    <row r="1676" spans="36:42">
      <c r="AJ1676" s="391"/>
      <c r="AK1676" s="384"/>
      <c r="AL1676" s="385"/>
      <c r="AM1676" s="386"/>
      <c r="AN1676" s="387"/>
      <c r="AO1676" s="387"/>
      <c r="AP1676" s="387"/>
    </row>
    <row r="1677" spans="36:42">
      <c r="AJ1677" s="391"/>
      <c r="AK1677" s="384"/>
      <c r="AL1677" s="385"/>
      <c r="AM1677" s="386"/>
      <c r="AN1677" s="387"/>
      <c r="AO1677" s="387"/>
      <c r="AP1677" s="387"/>
    </row>
    <row r="1678" spans="36:42">
      <c r="AJ1678" s="391"/>
      <c r="AK1678" s="384"/>
      <c r="AL1678" s="385"/>
      <c r="AM1678" s="386"/>
      <c r="AN1678" s="387"/>
      <c r="AO1678" s="387"/>
      <c r="AP1678" s="387"/>
    </row>
    <row r="1679" spans="36:42">
      <c r="AJ1679" s="391"/>
      <c r="AK1679" s="384"/>
      <c r="AL1679" s="385"/>
      <c r="AM1679" s="386"/>
      <c r="AN1679" s="387"/>
      <c r="AO1679" s="387"/>
      <c r="AP1679" s="387"/>
    </row>
    <row r="1680" spans="36:42">
      <c r="AJ1680" s="391"/>
      <c r="AK1680" s="384"/>
      <c r="AL1680" s="385"/>
      <c r="AM1680" s="386"/>
      <c r="AN1680" s="387"/>
      <c r="AO1680" s="387"/>
      <c r="AP1680" s="387"/>
    </row>
    <row r="1681" spans="36:42">
      <c r="AJ1681" s="391"/>
      <c r="AK1681" s="384"/>
      <c r="AL1681" s="385"/>
      <c r="AM1681" s="386"/>
      <c r="AN1681" s="387"/>
      <c r="AO1681" s="387"/>
      <c r="AP1681" s="387"/>
    </row>
    <row r="1682" spans="36:42">
      <c r="AJ1682" s="391"/>
      <c r="AK1682" s="384"/>
      <c r="AL1682" s="385"/>
      <c r="AM1682" s="386"/>
      <c r="AN1682" s="387"/>
      <c r="AO1682" s="387"/>
      <c r="AP1682" s="387"/>
    </row>
    <row r="1683" spans="36:42">
      <c r="AJ1683" s="391"/>
      <c r="AK1683" s="384"/>
      <c r="AL1683" s="385"/>
      <c r="AM1683" s="386"/>
      <c r="AN1683" s="387"/>
      <c r="AO1683" s="387"/>
      <c r="AP1683" s="387"/>
    </row>
    <row r="1684" spans="36:42">
      <c r="AJ1684" s="391"/>
      <c r="AK1684" s="384"/>
      <c r="AL1684" s="385"/>
      <c r="AM1684" s="386"/>
      <c r="AN1684" s="387"/>
      <c r="AO1684" s="387"/>
      <c r="AP1684" s="387"/>
    </row>
    <row r="1685" spans="36:42">
      <c r="AJ1685" s="391"/>
      <c r="AK1685" s="384"/>
      <c r="AL1685" s="385"/>
      <c r="AM1685" s="386"/>
      <c r="AN1685" s="387"/>
      <c r="AO1685" s="387"/>
      <c r="AP1685" s="387"/>
    </row>
    <row r="1686" spans="36:42">
      <c r="AJ1686" s="391"/>
      <c r="AK1686" s="384"/>
      <c r="AL1686" s="385"/>
      <c r="AM1686" s="386"/>
      <c r="AN1686" s="387"/>
      <c r="AO1686" s="387"/>
      <c r="AP1686" s="387"/>
    </row>
    <row r="1687" spans="36:42">
      <c r="AJ1687" s="391"/>
      <c r="AK1687" s="384"/>
      <c r="AL1687" s="385"/>
      <c r="AM1687" s="386"/>
      <c r="AN1687" s="387"/>
      <c r="AO1687" s="387"/>
      <c r="AP1687" s="387"/>
    </row>
    <row r="1688" spans="36:42">
      <c r="AJ1688" s="391"/>
      <c r="AK1688" s="384"/>
      <c r="AL1688" s="385"/>
      <c r="AM1688" s="386"/>
      <c r="AN1688" s="387"/>
      <c r="AO1688" s="387"/>
      <c r="AP1688" s="387"/>
    </row>
    <row r="1689" spans="36:42">
      <c r="AJ1689" s="391"/>
      <c r="AK1689" s="384"/>
      <c r="AL1689" s="385"/>
      <c r="AM1689" s="386"/>
      <c r="AN1689" s="387"/>
      <c r="AO1689" s="387"/>
      <c r="AP1689" s="387"/>
    </row>
    <row r="1690" spans="36:42">
      <c r="AJ1690" s="391"/>
      <c r="AK1690" s="384"/>
      <c r="AL1690" s="385"/>
      <c r="AM1690" s="386"/>
      <c r="AN1690" s="387"/>
      <c r="AO1690" s="387"/>
      <c r="AP1690" s="387"/>
    </row>
    <row r="1691" spans="36:42">
      <c r="AJ1691" s="391"/>
      <c r="AK1691" s="384"/>
      <c r="AL1691" s="385"/>
      <c r="AM1691" s="386"/>
      <c r="AN1691" s="387"/>
      <c r="AO1691" s="387"/>
      <c r="AP1691" s="387"/>
    </row>
    <row r="1692" spans="36:42">
      <c r="AJ1692" s="391"/>
      <c r="AK1692" s="384"/>
      <c r="AL1692" s="385"/>
      <c r="AM1692" s="386"/>
      <c r="AN1692" s="387"/>
      <c r="AO1692" s="387"/>
      <c r="AP1692" s="387"/>
    </row>
    <row r="1693" spans="36:42">
      <c r="AJ1693" s="391"/>
      <c r="AK1693" s="384"/>
      <c r="AL1693" s="385"/>
      <c r="AM1693" s="386"/>
      <c r="AN1693" s="387"/>
      <c r="AO1693" s="387"/>
      <c r="AP1693" s="387"/>
    </row>
    <row r="1694" spans="36:42">
      <c r="AJ1694" s="391"/>
      <c r="AK1694" s="384"/>
      <c r="AL1694" s="385"/>
      <c r="AM1694" s="386"/>
      <c r="AN1694" s="387"/>
      <c r="AO1694" s="387"/>
      <c r="AP1694" s="387"/>
    </row>
    <row r="1695" spans="36:42">
      <c r="AJ1695" s="391"/>
      <c r="AK1695" s="384"/>
      <c r="AL1695" s="385"/>
      <c r="AM1695" s="386"/>
      <c r="AN1695" s="387"/>
      <c r="AO1695" s="387"/>
      <c r="AP1695" s="387"/>
    </row>
    <row r="1696" spans="36:42">
      <c r="AJ1696" s="391"/>
      <c r="AK1696" s="384"/>
      <c r="AL1696" s="385"/>
      <c r="AM1696" s="386"/>
      <c r="AN1696" s="387"/>
      <c r="AO1696" s="387"/>
      <c r="AP1696" s="387"/>
    </row>
    <row r="1697" spans="36:42">
      <c r="AJ1697" s="391"/>
      <c r="AK1697" s="384"/>
      <c r="AL1697" s="385"/>
      <c r="AM1697" s="386"/>
      <c r="AN1697" s="387"/>
      <c r="AO1697" s="387"/>
      <c r="AP1697" s="387"/>
    </row>
    <row r="1698" spans="36:42">
      <c r="AJ1698" s="391"/>
      <c r="AK1698" s="384"/>
      <c r="AL1698" s="385"/>
      <c r="AM1698" s="386"/>
      <c r="AN1698" s="387"/>
      <c r="AO1698" s="387"/>
      <c r="AP1698" s="387"/>
    </row>
    <row r="1699" spans="36:42">
      <c r="AJ1699" s="391"/>
      <c r="AK1699" s="384"/>
      <c r="AL1699" s="385"/>
      <c r="AM1699" s="386"/>
      <c r="AN1699" s="387"/>
      <c r="AO1699" s="387"/>
      <c r="AP1699" s="387"/>
    </row>
    <row r="1700" spans="36:42">
      <c r="AJ1700" s="391"/>
      <c r="AK1700" s="384"/>
      <c r="AL1700" s="385"/>
      <c r="AM1700" s="386"/>
      <c r="AN1700" s="387"/>
      <c r="AO1700" s="387"/>
      <c r="AP1700" s="387"/>
    </row>
    <row r="1701" spans="36:42">
      <c r="AJ1701" s="391"/>
      <c r="AK1701" s="384"/>
      <c r="AL1701" s="385"/>
      <c r="AM1701" s="386"/>
      <c r="AN1701" s="387"/>
      <c r="AO1701" s="387"/>
      <c r="AP1701" s="387"/>
    </row>
    <row r="1702" spans="36:42">
      <c r="AJ1702" s="391"/>
      <c r="AK1702" s="384"/>
      <c r="AL1702" s="385"/>
      <c r="AM1702" s="386"/>
      <c r="AN1702" s="387"/>
      <c r="AO1702" s="387"/>
      <c r="AP1702" s="387"/>
    </row>
    <row r="1703" spans="36:42">
      <c r="AJ1703" s="391"/>
      <c r="AK1703" s="384"/>
      <c r="AL1703" s="385"/>
      <c r="AM1703" s="386"/>
      <c r="AN1703" s="387"/>
      <c r="AO1703" s="387"/>
      <c r="AP1703" s="387"/>
    </row>
    <row r="1704" spans="36:42">
      <c r="AJ1704" s="391"/>
      <c r="AK1704" s="384"/>
      <c r="AL1704" s="385"/>
      <c r="AM1704" s="386"/>
      <c r="AN1704" s="387"/>
      <c r="AO1704" s="387"/>
      <c r="AP1704" s="387"/>
    </row>
    <row r="1705" spans="36:42">
      <c r="AJ1705" s="391"/>
      <c r="AK1705" s="384"/>
      <c r="AL1705" s="385"/>
      <c r="AM1705" s="386"/>
      <c r="AN1705" s="387"/>
      <c r="AO1705" s="387"/>
      <c r="AP1705" s="387"/>
    </row>
    <row r="1706" spans="36:42">
      <c r="AJ1706" s="391"/>
      <c r="AK1706" s="384"/>
      <c r="AL1706" s="385"/>
      <c r="AM1706" s="386"/>
      <c r="AN1706" s="387"/>
      <c r="AO1706" s="387"/>
      <c r="AP1706" s="387"/>
    </row>
    <row r="1707" spans="36:42">
      <c r="AJ1707" s="391"/>
      <c r="AK1707" s="384"/>
      <c r="AL1707" s="385"/>
      <c r="AM1707" s="386"/>
      <c r="AN1707" s="387"/>
      <c r="AO1707" s="387"/>
      <c r="AP1707" s="387"/>
    </row>
    <row r="1708" spans="36:42">
      <c r="AJ1708" s="391"/>
      <c r="AK1708" s="384"/>
      <c r="AL1708" s="385"/>
      <c r="AM1708" s="386"/>
      <c r="AN1708" s="387"/>
      <c r="AO1708" s="387"/>
      <c r="AP1708" s="387"/>
    </row>
    <row r="1709" spans="36:42">
      <c r="AJ1709" s="391"/>
      <c r="AK1709" s="384"/>
      <c r="AL1709" s="385"/>
      <c r="AM1709" s="386"/>
      <c r="AN1709" s="387"/>
      <c r="AO1709" s="387"/>
      <c r="AP1709" s="387"/>
    </row>
    <row r="1710" spans="36:42">
      <c r="AJ1710" s="391"/>
      <c r="AK1710" s="384"/>
      <c r="AL1710" s="385"/>
      <c r="AM1710" s="386"/>
      <c r="AN1710" s="387"/>
      <c r="AO1710" s="387"/>
      <c r="AP1710" s="387"/>
    </row>
    <row r="1711" spans="36:42">
      <c r="AJ1711" s="391"/>
      <c r="AK1711" s="384"/>
      <c r="AL1711" s="385"/>
      <c r="AM1711" s="386"/>
      <c r="AN1711" s="387"/>
      <c r="AO1711" s="387"/>
      <c r="AP1711" s="387"/>
    </row>
    <row r="1712" spans="36:42">
      <c r="AJ1712" s="391"/>
      <c r="AK1712" s="384"/>
      <c r="AL1712" s="385"/>
      <c r="AM1712" s="386"/>
      <c r="AN1712" s="387"/>
      <c r="AO1712" s="387"/>
      <c r="AP1712" s="387"/>
    </row>
    <row r="1713" spans="36:42">
      <c r="AJ1713" s="391"/>
      <c r="AK1713" s="384"/>
      <c r="AL1713" s="385"/>
      <c r="AM1713" s="386"/>
      <c r="AN1713" s="387"/>
      <c r="AO1713" s="387"/>
      <c r="AP1713" s="387"/>
    </row>
    <row r="1714" spans="36:42">
      <c r="AJ1714" s="391"/>
      <c r="AK1714" s="384"/>
      <c r="AL1714" s="385"/>
      <c r="AM1714" s="386"/>
      <c r="AN1714" s="387"/>
      <c r="AO1714" s="387"/>
      <c r="AP1714" s="387"/>
    </row>
    <row r="1715" spans="36:42">
      <c r="AJ1715" s="391"/>
      <c r="AK1715" s="384"/>
      <c r="AL1715" s="385"/>
      <c r="AM1715" s="386"/>
      <c r="AN1715" s="387"/>
      <c r="AO1715" s="387"/>
      <c r="AP1715" s="387"/>
    </row>
    <row r="1716" spans="36:42">
      <c r="AJ1716" s="391"/>
      <c r="AK1716" s="384"/>
      <c r="AL1716" s="385"/>
      <c r="AM1716" s="386"/>
      <c r="AN1716" s="387"/>
      <c r="AO1716" s="387"/>
      <c r="AP1716" s="387"/>
    </row>
    <row r="1717" spans="36:42">
      <c r="AJ1717" s="391"/>
      <c r="AK1717" s="384"/>
      <c r="AL1717" s="385"/>
      <c r="AM1717" s="386"/>
      <c r="AN1717" s="387"/>
      <c r="AO1717" s="387"/>
      <c r="AP1717" s="387"/>
    </row>
    <row r="1718" spans="36:42">
      <c r="AJ1718" s="391"/>
      <c r="AK1718" s="384"/>
      <c r="AL1718" s="385"/>
      <c r="AM1718" s="386"/>
      <c r="AN1718" s="387"/>
      <c r="AO1718" s="387"/>
      <c r="AP1718" s="387"/>
    </row>
    <row r="1719" spans="36:42">
      <c r="AJ1719" s="391"/>
      <c r="AK1719" s="384"/>
      <c r="AL1719" s="385"/>
      <c r="AM1719" s="386"/>
      <c r="AN1719" s="387"/>
      <c r="AO1719" s="387"/>
      <c r="AP1719" s="387"/>
    </row>
    <row r="1720" spans="36:42">
      <c r="AJ1720" s="391"/>
      <c r="AK1720" s="384"/>
      <c r="AL1720" s="385"/>
      <c r="AM1720" s="386"/>
      <c r="AN1720" s="387"/>
      <c r="AO1720" s="387"/>
      <c r="AP1720" s="387"/>
    </row>
    <row r="1721" spans="36:42">
      <c r="AJ1721" s="391"/>
      <c r="AK1721" s="384"/>
      <c r="AL1721" s="385"/>
      <c r="AM1721" s="386"/>
      <c r="AN1721" s="387"/>
      <c r="AO1721" s="387"/>
      <c r="AP1721" s="387"/>
    </row>
    <row r="1722" spans="36:42">
      <c r="AJ1722" s="391"/>
      <c r="AK1722" s="384"/>
      <c r="AL1722" s="385"/>
      <c r="AM1722" s="386"/>
      <c r="AN1722" s="387"/>
      <c r="AO1722" s="387"/>
      <c r="AP1722" s="387"/>
    </row>
    <row r="1723" spans="36:42">
      <c r="AJ1723" s="391"/>
      <c r="AK1723" s="384"/>
      <c r="AL1723" s="385"/>
      <c r="AM1723" s="386"/>
      <c r="AN1723" s="387"/>
      <c r="AO1723" s="387"/>
      <c r="AP1723" s="387"/>
    </row>
    <row r="1724" spans="36:42">
      <c r="AJ1724" s="391"/>
      <c r="AK1724" s="384"/>
      <c r="AL1724" s="385"/>
      <c r="AM1724" s="386"/>
      <c r="AN1724" s="387"/>
      <c r="AO1724" s="387"/>
      <c r="AP1724" s="387"/>
    </row>
    <row r="1725" spans="36:42">
      <c r="AJ1725" s="391"/>
      <c r="AK1725" s="384"/>
      <c r="AL1725" s="385"/>
      <c r="AM1725" s="386"/>
      <c r="AN1725" s="387"/>
      <c r="AO1725" s="387"/>
      <c r="AP1725" s="387"/>
    </row>
    <row r="1726" spans="36:42">
      <c r="AJ1726" s="391"/>
      <c r="AK1726" s="384"/>
      <c r="AL1726" s="385"/>
      <c r="AM1726" s="386"/>
      <c r="AN1726" s="387"/>
      <c r="AO1726" s="387"/>
      <c r="AP1726" s="387"/>
    </row>
    <row r="1727" spans="36:42">
      <c r="AJ1727" s="391"/>
      <c r="AK1727" s="384"/>
      <c r="AL1727" s="385"/>
      <c r="AM1727" s="386"/>
      <c r="AN1727" s="387"/>
      <c r="AO1727" s="387"/>
      <c r="AP1727" s="387"/>
    </row>
    <row r="1728" spans="36:42">
      <c r="AJ1728" s="391"/>
      <c r="AK1728" s="384"/>
      <c r="AL1728" s="385"/>
      <c r="AM1728" s="386"/>
      <c r="AN1728" s="387"/>
      <c r="AO1728" s="387"/>
      <c r="AP1728" s="387"/>
    </row>
    <row r="1729" spans="36:42">
      <c r="AP1729" s="387"/>
    </row>
    <row r="1730" spans="36:42">
      <c r="AP1730" s="387"/>
    </row>
    <row r="1731" spans="36:42">
      <c r="AJ1731" s="391"/>
      <c r="AK1731" s="384"/>
      <c r="AL1731" s="385"/>
      <c r="AM1731" s="386"/>
      <c r="AN1731" s="387"/>
      <c r="AO1731" s="387"/>
      <c r="AP1731" s="387"/>
    </row>
    <row r="1732" spans="36:42">
      <c r="AJ1732" s="391"/>
      <c r="AK1732" s="384"/>
      <c r="AL1732" s="385"/>
      <c r="AM1732" s="386"/>
      <c r="AN1732" s="387"/>
      <c r="AO1732" s="387"/>
      <c r="AP1732" s="387"/>
    </row>
    <row r="1733" spans="36:42">
      <c r="AJ1733" s="391"/>
      <c r="AK1733" s="384"/>
      <c r="AL1733" s="385"/>
      <c r="AM1733" s="386"/>
      <c r="AN1733" s="387"/>
      <c r="AO1733" s="387"/>
      <c r="AP1733" s="387"/>
    </row>
    <row r="1734" spans="36:42">
      <c r="AJ1734" s="391"/>
      <c r="AK1734" s="384"/>
      <c r="AL1734" s="385"/>
      <c r="AM1734" s="386"/>
      <c r="AN1734" s="387"/>
      <c r="AO1734" s="387"/>
      <c r="AP1734" s="387"/>
    </row>
    <row r="1735" spans="36:42">
      <c r="AJ1735" s="391"/>
      <c r="AK1735" s="384"/>
      <c r="AL1735" s="385"/>
      <c r="AM1735" s="386"/>
      <c r="AN1735" s="387"/>
      <c r="AO1735" s="387"/>
      <c r="AP1735" s="387"/>
    </row>
    <row r="1736" spans="36:42">
      <c r="AJ1736" s="391"/>
      <c r="AK1736" s="384"/>
      <c r="AL1736" s="385"/>
      <c r="AM1736" s="386"/>
      <c r="AN1736" s="387"/>
      <c r="AO1736" s="387"/>
      <c r="AP1736" s="387"/>
    </row>
    <row r="1737" spans="36:42">
      <c r="AJ1737" s="391"/>
      <c r="AK1737" s="384"/>
      <c r="AL1737" s="385"/>
      <c r="AM1737" s="386"/>
      <c r="AN1737" s="387"/>
      <c r="AO1737" s="387"/>
      <c r="AP1737" s="387"/>
    </row>
    <row r="1738" spans="36:42">
      <c r="AJ1738" s="391"/>
      <c r="AK1738" s="384"/>
      <c r="AL1738" s="385"/>
      <c r="AM1738" s="386"/>
      <c r="AN1738" s="387"/>
      <c r="AO1738" s="387"/>
      <c r="AP1738" s="387"/>
    </row>
    <row r="1739" spans="36:42">
      <c r="AP1739" s="387"/>
    </row>
    <row r="1740" spans="36:42">
      <c r="AP1740" s="387"/>
    </row>
    <row r="1741" spans="36:42">
      <c r="AJ1741" s="391"/>
      <c r="AK1741" s="384"/>
      <c r="AL1741" s="385"/>
      <c r="AM1741" s="386"/>
      <c r="AN1741" s="387"/>
      <c r="AO1741" s="387"/>
      <c r="AP1741" s="387"/>
    </row>
    <row r="1742" spans="36:42">
      <c r="AJ1742" s="391"/>
      <c r="AK1742" s="384"/>
      <c r="AL1742" s="385"/>
      <c r="AM1742" s="386"/>
      <c r="AN1742" s="387"/>
      <c r="AO1742" s="387"/>
      <c r="AP1742" s="387"/>
    </row>
    <row r="1743" spans="36:42">
      <c r="AJ1743" s="391"/>
      <c r="AK1743" s="384"/>
      <c r="AL1743" s="385"/>
      <c r="AM1743" s="386"/>
      <c r="AN1743" s="387"/>
      <c r="AO1743" s="387"/>
      <c r="AP1743" s="387"/>
    </row>
    <row r="1744" spans="36:42">
      <c r="AJ1744" s="391"/>
      <c r="AK1744" s="384"/>
      <c r="AL1744" s="385"/>
      <c r="AM1744" s="386"/>
      <c r="AN1744" s="387"/>
      <c r="AO1744" s="387"/>
      <c r="AP1744" s="387"/>
    </row>
    <row r="1745" spans="36:42">
      <c r="AJ1745" s="391"/>
      <c r="AK1745" s="384"/>
      <c r="AL1745" s="385"/>
      <c r="AM1745" s="386"/>
      <c r="AN1745" s="387"/>
      <c r="AO1745" s="387"/>
      <c r="AP1745" s="387"/>
    </row>
    <row r="1746" spans="36:42">
      <c r="AJ1746" s="391"/>
      <c r="AK1746" s="384"/>
      <c r="AL1746" s="385"/>
      <c r="AM1746" s="386"/>
      <c r="AN1746" s="387"/>
      <c r="AO1746" s="387"/>
      <c r="AP1746" s="387"/>
    </row>
    <row r="1747" spans="36:42">
      <c r="AJ1747" s="391"/>
      <c r="AK1747" s="384"/>
      <c r="AL1747" s="385"/>
      <c r="AM1747" s="386"/>
      <c r="AN1747" s="387"/>
      <c r="AO1747" s="387"/>
      <c r="AP1747" s="387"/>
    </row>
    <row r="1748" spans="36:42">
      <c r="AJ1748" s="391"/>
      <c r="AK1748" s="384"/>
      <c r="AL1748" s="385"/>
      <c r="AM1748" s="386"/>
      <c r="AN1748" s="387"/>
      <c r="AO1748" s="387"/>
      <c r="AP1748" s="387"/>
    </row>
    <row r="1749" spans="36:42">
      <c r="AJ1749" s="391"/>
      <c r="AK1749" s="384"/>
      <c r="AL1749" s="385"/>
      <c r="AM1749" s="386"/>
      <c r="AN1749" s="387"/>
      <c r="AO1749" s="387"/>
      <c r="AP1749" s="387"/>
    </row>
    <row r="1750" spans="36:42">
      <c r="AJ1750" s="391"/>
      <c r="AK1750" s="384"/>
      <c r="AL1750" s="385"/>
      <c r="AM1750" s="386"/>
      <c r="AN1750" s="387"/>
      <c r="AO1750" s="387"/>
      <c r="AP1750" s="387"/>
    </row>
    <row r="1751" spans="36:42">
      <c r="AJ1751" s="391"/>
      <c r="AK1751" s="384"/>
      <c r="AL1751" s="385"/>
      <c r="AM1751" s="386"/>
      <c r="AN1751" s="387"/>
      <c r="AO1751" s="387"/>
      <c r="AP1751" s="387"/>
    </row>
    <row r="1752" spans="36:42">
      <c r="AJ1752" s="391"/>
      <c r="AK1752" s="384"/>
      <c r="AL1752" s="385"/>
      <c r="AM1752" s="386"/>
      <c r="AN1752" s="387"/>
      <c r="AO1752" s="387"/>
      <c r="AP1752" s="387"/>
    </row>
    <row r="1753" spans="36:42">
      <c r="AJ1753" s="391"/>
      <c r="AK1753" s="384"/>
      <c r="AL1753" s="385"/>
      <c r="AM1753" s="386"/>
      <c r="AN1753" s="387"/>
      <c r="AO1753" s="387"/>
      <c r="AP1753" s="387"/>
    </row>
    <row r="1754" spans="36:42">
      <c r="AJ1754" s="391"/>
      <c r="AK1754" s="384"/>
      <c r="AL1754" s="385"/>
      <c r="AM1754" s="386"/>
      <c r="AN1754" s="387"/>
      <c r="AO1754" s="387"/>
      <c r="AP1754" s="387"/>
    </row>
    <row r="1755" spans="36:42">
      <c r="AJ1755" s="391"/>
      <c r="AK1755" s="384"/>
      <c r="AL1755" s="385"/>
      <c r="AM1755" s="386"/>
      <c r="AN1755" s="387"/>
      <c r="AO1755" s="387"/>
      <c r="AP1755" s="387"/>
    </row>
    <row r="1756" spans="36:42">
      <c r="AJ1756" s="391"/>
      <c r="AK1756" s="384"/>
      <c r="AL1756" s="385"/>
      <c r="AM1756" s="386"/>
      <c r="AN1756" s="387"/>
      <c r="AO1756" s="387"/>
      <c r="AP1756" s="387"/>
    </row>
    <row r="1757" spans="36:42">
      <c r="AJ1757" s="391"/>
      <c r="AK1757" s="384"/>
      <c r="AL1757" s="385"/>
      <c r="AM1757" s="386"/>
      <c r="AN1757" s="387"/>
      <c r="AO1757" s="387"/>
      <c r="AP1757" s="387"/>
    </row>
    <row r="1758" spans="36:42">
      <c r="AJ1758" s="391"/>
      <c r="AK1758" s="384"/>
      <c r="AL1758" s="385"/>
      <c r="AM1758" s="386"/>
      <c r="AN1758" s="387"/>
      <c r="AO1758" s="387"/>
      <c r="AP1758" s="387"/>
    </row>
    <row r="1759" spans="36:42">
      <c r="AJ1759" s="391"/>
      <c r="AK1759" s="384"/>
      <c r="AL1759" s="385"/>
      <c r="AM1759" s="386"/>
      <c r="AN1759" s="387"/>
      <c r="AO1759" s="387"/>
      <c r="AP1759" s="387"/>
    </row>
    <row r="1760" spans="36:42">
      <c r="AJ1760" s="391"/>
      <c r="AK1760" s="384"/>
      <c r="AL1760" s="385"/>
      <c r="AM1760" s="386"/>
      <c r="AN1760" s="387"/>
      <c r="AO1760" s="387"/>
      <c r="AP1760" s="387"/>
    </row>
    <row r="1761" spans="36:42">
      <c r="AJ1761" s="391"/>
      <c r="AK1761" s="384"/>
      <c r="AL1761" s="385"/>
      <c r="AM1761" s="386"/>
      <c r="AN1761" s="387"/>
      <c r="AO1761" s="387"/>
      <c r="AP1761" s="387"/>
    </row>
    <row r="1762" spans="36:42">
      <c r="AJ1762" s="391"/>
      <c r="AK1762" s="384"/>
      <c r="AL1762" s="385"/>
      <c r="AM1762" s="386"/>
      <c r="AN1762" s="387"/>
      <c r="AO1762" s="387"/>
      <c r="AP1762" s="387"/>
    </row>
    <row r="1763" spans="36:42">
      <c r="AJ1763" s="391"/>
      <c r="AK1763" s="384"/>
      <c r="AL1763" s="385"/>
      <c r="AM1763" s="386"/>
      <c r="AN1763" s="387"/>
      <c r="AO1763" s="387"/>
      <c r="AP1763" s="387"/>
    </row>
    <row r="1764" spans="36:42">
      <c r="AJ1764" s="391"/>
      <c r="AK1764" s="384"/>
      <c r="AL1764" s="385"/>
      <c r="AM1764" s="386"/>
      <c r="AN1764" s="387"/>
      <c r="AO1764" s="387"/>
      <c r="AP1764" s="387"/>
    </row>
    <row r="1765" spans="36:42">
      <c r="AJ1765" s="391"/>
      <c r="AK1765" s="384"/>
      <c r="AL1765" s="385"/>
      <c r="AM1765" s="386"/>
      <c r="AN1765" s="387"/>
      <c r="AO1765" s="387"/>
      <c r="AP1765" s="387"/>
    </row>
    <row r="1766" spans="36:42">
      <c r="AJ1766" s="391"/>
      <c r="AK1766" s="384"/>
      <c r="AL1766" s="385"/>
      <c r="AM1766" s="386"/>
      <c r="AN1766" s="387"/>
      <c r="AO1766" s="387"/>
      <c r="AP1766" s="387"/>
    </row>
    <row r="1767" spans="36:42">
      <c r="AJ1767" s="391"/>
      <c r="AK1767" s="384"/>
      <c r="AL1767" s="385"/>
      <c r="AM1767" s="386"/>
      <c r="AN1767" s="387"/>
      <c r="AO1767" s="387"/>
      <c r="AP1767" s="387"/>
    </row>
    <row r="1768" spans="36:42">
      <c r="AJ1768" s="391"/>
      <c r="AK1768" s="384"/>
      <c r="AL1768" s="385"/>
      <c r="AM1768" s="386"/>
      <c r="AN1768" s="387"/>
      <c r="AO1768" s="387"/>
      <c r="AP1768" s="387"/>
    </row>
    <row r="1769" spans="36:42">
      <c r="AJ1769" s="391"/>
      <c r="AK1769" s="384"/>
      <c r="AL1769" s="385"/>
      <c r="AM1769" s="386"/>
      <c r="AN1769" s="387"/>
      <c r="AO1769" s="387"/>
      <c r="AP1769" s="387"/>
    </row>
    <row r="1770" spans="36:42">
      <c r="AJ1770" s="391"/>
      <c r="AK1770" s="384"/>
      <c r="AL1770" s="385"/>
      <c r="AM1770" s="386"/>
      <c r="AN1770" s="387"/>
      <c r="AO1770" s="387"/>
      <c r="AP1770" s="387"/>
    </row>
    <row r="1771" spans="36:42">
      <c r="AJ1771" s="391"/>
      <c r="AK1771" s="384"/>
      <c r="AL1771" s="385"/>
      <c r="AM1771" s="386"/>
      <c r="AN1771" s="387"/>
      <c r="AO1771" s="387"/>
      <c r="AP1771" s="387"/>
    </row>
    <row r="1772" spans="36:42">
      <c r="AJ1772" s="391"/>
      <c r="AK1772" s="384"/>
      <c r="AL1772" s="385"/>
      <c r="AM1772" s="386"/>
      <c r="AN1772" s="387"/>
      <c r="AO1772" s="387"/>
      <c r="AP1772" s="387"/>
    </row>
    <row r="1773" spans="36:42">
      <c r="AJ1773" s="391"/>
      <c r="AK1773" s="384"/>
      <c r="AL1773" s="385"/>
      <c r="AM1773" s="386"/>
      <c r="AN1773" s="387"/>
      <c r="AO1773" s="387"/>
      <c r="AP1773" s="387"/>
    </row>
    <row r="1774" spans="36:42">
      <c r="AJ1774" s="391"/>
      <c r="AK1774" s="384"/>
      <c r="AL1774" s="385"/>
      <c r="AM1774" s="386"/>
      <c r="AN1774" s="387"/>
      <c r="AO1774" s="387"/>
      <c r="AP1774" s="387"/>
    </row>
    <row r="1775" spans="36:42">
      <c r="AJ1775" s="391"/>
      <c r="AK1775" s="384"/>
      <c r="AL1775" s="385"/>
      <c r="AM1775" s="386"/>
      <c r="AN1775" s="387"/>
      <c r="AO1775" s="387"/>
      <c r="AP1775" s="387"/>
    </row>
    <row r="1776" spans="36:42">
      <c r="AJ1776" s="391"/>
      <c r="AK1776" s="384"/>
      <c r="AL1776" s="385"/>
      <c r="AM1776" s="386"/>
      <c r="AN1776" s="387"/>
      <c r="AO1776" s="387"/>
      <c r="AP1776" s="387"/>
    </row>
    <row r="1777" spans="36:42">
      <c r="AJ1777" s="391"/>
      <c r="AK1777" s="384"/>
      <c r="AL1777" s="385"/>
      <c r="AM1777" s="386"/>
      <c r="AN1777" s="387"/>
      <c r="AO1777" s="387"/>
      <c r="AP1777" s="387"/>
    </row>
    <row r="1778" spans="36:42">
      <c r="AJ1778" s="391"/>
      <c r="AK1778" s="384"/>
      <c r="AL1778" s="385"/>
      <c r="AM1778" s="386"/>
      <c r="AN1778" s="387"/>
      <c r="AO1778" s="387"/>
      <c r="AP1778" s="387"/>
    </row>
    <row r="1779" spans="36:42">
      <c r="AJ1779" s="391"/>
      <c r="AK1779" s="384"/>
      <c r="AL1779" s="385"/>
      <c r="AM1779" s="386"/>
      <c r="AN1779" s="387"/>
      <c r="AO1779" s="387"/>
      <c r="AP1779" s="387"/>
    </row>
    <row r="1780" spans="36:42">
      <c r="AJ1780" s="391"/>
      <c r="AK1780" s="384"/>
      <c r="AL1780" s="385"/>
      <c r="AM1780" s="386"/>
      <c r="AN1780" s="387"/>
      <c r="AO1780" s="387"/>
      <c r="AP1780" s="387"/>
    </row>
    <row r="1781" spans="36:42">
      <c r="AJ1781" s="391"/>
      <c r="AK1781" s="384"/>
      <c r="AL1781" s="385"/>
      <c r="AM1781" s="386"/>
      <c r="AN1781" s="387"/>
      <c r="AO1781" s="387"/>
      <c r="AP1781" s="387"/>
    </row>
    <row r="1782" spans="36:42">
      <c r="AJ1782" s="391"/>
      <c r="AK1782" s="384"/>
      <c r="AL1782" s="385"/>
      <c r="AM1782" s="386"/>
      <c r="AN1782" s="387"/>
      <c r="AO1782" s="387"/>
      <c r="AP1782" s="387"/>
    </row>
    <row r="1783" spans="36:42">
      <c r="AJ1783" s="391"/>
      <c r="AK1783" s="384"/>
      <c r="AL1783" s="385"/>
      <c r="AM1783" s="386"/>
      <c r="AN1783" s="387"/>
      <c r="AO1783" s="387"/>
      <c r="AP1783" s="387"/>
    </row>
    <row r="1784" spans="36:42">
      <c r="AJ1784" s="391"/>
      <c r="AK1784" s="384"/>
      <c r="AL1784" s="385"/>
      <c r="AM1784" s="386"/>
      <c r="AN1784" s="387"/>
      <c r="AO1784" s="387"/>
      <c r="AP1784" s="387"/>
    </row>
    <row r="1785" spans="36:42">
      <c r="AJ1785" s="391"/>
      <c r="AK1785" s="384"/>
      <c r="AL1785" s="385"/>
      <c r="AM1785" s="386"/>
      <c r="AN1785" s="387"/>
      <c r="AO1785" s="387"/>
      <c r="AP1785" s="387"/>
    </row>
    <row r="1786" spans="36:42">
      <c r="AJ1786" s="391"/>
      <c r="AK1786" s="384"/>
      <c r="AL1786" s="385"/>
      <c r="AM1786" s="386"/>
      <c r="AN1786" s="387"/>
      <c r="AO1786" s="387"/>
      <c r="AP1786" s="387"/>
    </row>
    <row r="1787" spans="36:42">
      <c r="AJ1787" s="391"/>
      <c r="AK1787" s="384"/>
      <c r="AL1787" s="385"/>
      <c r="AM1787" s="386"/>
      <c r="AN1787" s="387"/>
      <c r="AO1787" s="387"/>
      <c r="AP1787" s="387"/>
    </row>
    <row r="1788" spans="36:42">
      <c r="AJ1788" s="391"/>
      <c r="AK1788" s="384"/>
      <c r="AL1788" s="385"/>
      <c r="AM1788" s="386"/>
      <c r="AN1788" s="387"/>
      <c r="AO1788" s="387"/>
      <c r="AP1788" s="387"/>
    </row>
    <row r="1789" spans="36:42">
      <c r="AJ1789" s="391"/>
      <c r="AK1789" s="384"/>
      <c r="AL1789" s="385"/>
      <c r="AM1789" s="386"/>
      <c r="AN1789" s="387"/>
      <c r="AO1789" s="387"/>
      <c r="AP1789" s="387"/>
    </row>
    <row r="1790" spans="36:42">
      <c r="AJ1790" s="391"/>
      <c r="AK1790" s="384"/>
      <c r="AL1790" s="385"/>
      <c r="AM1790" s="386"/>
      <c r="AN1790" s="387"/>
      <c r="AO1790" s="387"/>
      <c r="AP1790" s="387"/>
    </row>
    <row r="1791" spans="36:42">
      <c r="AJ1791" s="391"/>
      <c r="AK1791" s="384"/>
      <c r="AL1791" s="385"/>
      <c r="AM1791" s="386"/>
      <c r="AN1791" s="387"/>
      <c r="AO1791" s="387"/>
      <c r="AP1791" s="387"/>
    </row>
    <row r="1792" spans="36:42">
      <c r="AJ1792" s="391"/>
      <c r="AK1792" s="384"/>
      <c r="AL1792" s="385"/>
      <c r="AM1792" s="386"/>
      <c r="AN1792" s="387"/>
      <c r="AO1792" s="387"/>
      <c r="AP1792" s="387"/>
    </row>
    <row r="1793" spans="36:42">
      <c r="AJ1793" s="391"/>
      <c r="AK1793" s="384"/>
      <c r="AL1793" s="385"/>
      <c r="AM1793" s="386"/>
      <c r="AN1793" s="387"/>
      <c r="AO1793" s="387"/>
      <c r="AP1793" s="387"/>
    </row>
    <row r="1794" spans="36:42">
      <c r="AJ1794" s="391"/>
      <c r="AK1794" s="384"/>
      <c r="AL1794" s="385"/>
      <c r="AM1794" s="386"/>
      <c r="AN1794" s="387"/>
      <c r="AO1794" s="387"/>
      <c r="AP1794" s="387"/>
    </row>
    <row r="1795" spans="36:42">
      <c r="AJ1795" s="391"/>
      <c r="AK1795" s="384"/>
      <c r="AL1795" s="385"/>
      <c r="AM1795" s="386"/>
      <c r="AN1795" s="387"/>
      <c r="AO1795" s="387"/>
      <c r="AP1795" s="387"/>
    </row>
    <row r="1796" spans="36:42">
      <c r="AJ1796" s="391"/>
      <c r="AK1796" s="384"/>
      <c r="AL1796" s="385"/>
      <c r="AM1796" s="386"/>
      <c r="AN1796" s="387"/>
      <c r="AO1796" s="387"/>
      <c r="AP1796" s="387"/>
    </row>
    <row r="1797" spans="36:42">
      <c r="AJ1797" s="391"/>
      <c r="AK1797" s="384"/>
      <c r="AL1797" s="385"/>
      <c r="AM1797" s="386"/>
      <c r="AN1797" s="387"/>
      <c r="AO1797" s="387"/>
      <c r="AP1797" s="387"/>
    </row>
    <row r="1798" spans="36:42">
      <c r="AJ1798" s="391"/>
      <c r="AK1798" s="384"/>
      <c r="AL1798" s="385"/>
      <c r="AM1798" s="386"/>
      <c r="AN1798" s="387"/>
      <c r="AO1798" s="387"/>
      <c r="AP1798" s="387"/>
    </row>
    <row r="1799" spans="36:42">
      <c r="AJ1799" s="391"/>
      <c r="AK1799" s="384"/>
      <c r="AL1799" s="385"/>
      <c r="AM1799" s="386"/>
      <c r="AN1799" s="387"/>
      <c r="AO1799" s="387"/>
      <c r="AP1799" s="387"/>
    </row>
    <row r="1800" spans="36:42">
      <c r="AJ1800" s="391"/>
      <c r="AK1800" s="384"/>
      <c r="AL1800" s="385"/>
      <c r="AM1800" s="386"/>
      <c r="AN1800" s="387"/>
      <c r="AO1800" s="387"/>
      <c r="AP1800" s="387"/>
    </row>
    <row r="1801" spans="36:42">
      <c r="AJ1801" s="391"/>
      <c r="AK1801" s="384"/>
      <c r="AL1801" s="385"/>
      <c r="AM1801" s="386"/>
      <c r="AN1801" s="387"/>
      <c r="AO1801" s="387"/>
      <c r="AP1801" s="387"/>
    </row>
    <row r="1802" spans="36:42">
      <c r="AJ1802" s="391"/>
      <c r="AK1802" s="384"/>
      <c r="AL1802" s="385"/>
      <c r="AM1802" s="386"/>
      <c r="AN1802" s="387"/>
      <c r="AO1802" s="387"/>
      <c r="AP1802" s="387"/>
    </row>
    <row r="1803" spans="36:42">
      <c r="AJ1803" s="391"/>
      <c r="AK1803" s="384"/>
      <c r="AL1803" s="385"/>
      <c r="AM1803" s="386"/>
      <c r="AN1803" s="387"/>
      <c r="AO1803" s="387"/>
      <c r="AP1803" s="387"/>
    </row>
    <row r="1804" spans="36:42">
      <c r="AJ1804" s="391"/>
      <c r="AK1804" s="384"/>
      <c r="AL1804" s="385"/>
      <c r="AM1804" s="386"/>
      <c r="AN1804" s="387"/>
      <c r="AO1804" s="387"/>
      <c r="AP1804" s="387"/>
    </row>
    <row r="1805" spans="36:42">
      <c r="AJ1805" s="391"/>
      <c r="AK1805" s="384"/>
      <c r="AL1805" s="385"/>
      <c r="AM1805" s="386"/>
      <c r="AN1805" s="387"/>
      <c r="AO1805" s="387"/>
      <c r="AP1805" s="387"/>
    </row>
    <row r="1806" spans="36:42">
      <c r="AJ1806" s="391"/>
      <c r="AK1806" s="384"/>
      <c r="AL1806" s="385"/>
      <c r="AM1806" s="386"/>
      <c r="AN1806" s="387"/>
      <c r="AO1806" s="387"/>
      <c r="AP1806" s="387"/>
    </row>
    <row r="1807" spans="36:42">
      <c r="AJ1807" s="391"/>
      <c r="AK1807" s="384"/>
      <c r="AL1807" s="385"/>
      <c r="AM1807" s="386"/>
      <c r="AN1807" s="387"/>
      <c r="AO1807" s="387"/>
      <c r="AP1807" s="387"/>
    </row>
    <row r="1808" spans="36:42">
      <c r="AJ1808" s="391"/>
      <c r="AK1808" s="384"/>
      <c r="AL1808" s="385"/>
      <c r="AM1808" s="386"/>
      <c r="AN1808" s="387"/>
      <c r="AO1808" s="387"/>
      <c r="AP1808" s="387"/>
    </row>
    <row r="1809" spans="36:42">
      <c r="AJ1809" s="391"/>
      <c r="AK1809" s="384"/>
      <c r="AL1809" s="385"/>
      <c r="AM1809" s="386"/>
      <c r="AN1809" s="387"/>
      <c r="AO1809" s="387"/>
      <c r="AP1809" s="387"/>
    </row>
    <row r="1810" spans="36:42">
      <c r="AJ1810" s="391"/>
      <c r="AK1810" s="384"/>
      <c r="AL1810" s="385"/>
      <c r="AM1810" s="386"/>
      <c r="AN1810" s="387"/>
      <c r="AO1810" s="387"/>
      <c r="AP1810" s="387"/>
    </row>
    <row r="1811" spans="36:42">
      <c r="AJ1811" s="391"/>
      <c r="AK1811" s="384"/>
      <c r="AL1811" s="385"/>
      <c r="AM1811" s="386"/>
      <c r="AN1811" s="387"/>
      <c r="AO1811" s="387"/>
      <c r="AP1811" s="387"/>
    </row>
    <row r="1812" spans="36:42">
      <c r="AJ1812" s="391"/>
      <c r="AK1812" s="384"/>
      <c r="AL1812" s="385"/>
      <c r="AM1812" s="386"/>
      <c r="AN1812" s="387"/>
      <c r="AO1812" s="387"/>
      <c r="AP1812" s="387"/>
    </row>
    <row r="1813" spans="36:42">
      <c r="AJ1813" s="391"/>
      <c r="AK1813" s="384"/>
      <c r="AL1813" s="385"/>
      <c r="AM1813" s="386"/>
      <c r="AN1813" s="387"/>
      <c r="AO1813" s="387"/>
      <c r="AP1813" s="387"/>
    </row>
    <row r="1814" spans="36:42">
      <c r="AJ1814" s="391"/>
      <c r="AK1814" s="384"/>
      <c r="AL1814" s="385"/>
      <c r="AM1814" s="386"/>
      <c r="AN1814" s="387"/>
      <c r="AO1814" s="387"/>
      <c r="AP1814" s="387"/>
    </row>
    <row r="1815" spans="36:42">
      <c r="AJ1815" s="391"/>
      <c r="AK1815" s="384"/>
      <c r="AL1815" s="385"/>
      <c r="AM1815" s="386"/>
      <c r="AN1815" s="387"/>
      <c r="AO1815" s="387"/>
      <c r="AP1815" s="387"/>
    </row>
    <row r="1816" spans="36:42">
      <c r="AJ1816" s="391"/>
      <c r="AK1816" s="384"/>
      <c r="AL1816" s="385"/>
      <c r="AM1816" s="386"/>
      <c r="AN1816" s="387"/>
      <c r="AO1816" s="387"/>
      <c r="AP1816" s="387"/>
    </row>
    <row r="1817" spans="36:42">
      <c r="AJ1817" s="391"/>
      <c r="AK1817" s="384"/>
      <c r="AL1817" s="385"/>
      <c r="AM1817" s="386"/>
      <c r="AN1817" s="387"/>
      <c r="AO1817" s="387"/>
      <c r="AP1817" s="387"/>
    </row>
    <row r="1818" spans="36:42">
      <c r="AJ1818" s="391"/>
      <c r="AK1818" s="384"/>
      <c r="AL1818" s="385"/>
      <c r="AM1818" s="386"/>
      <c r="AN1818" s="387"/>
      <c r="AO1818" s="387"/>
      <c r="AP1818" s="387"/>
    </row>
    <row r="1819" spans="36:42">
      <c r="AJ1819" s="391"/>
      <c r="AK1819" s="384"/>
      <c r="AL1819" s="385"/>
      <c r="AM1819" s="386"/>
      <c r="AN1819" s="387"/>
      <c r="AO1819" s="387"/>
      <c r="AP1819" s="387"/>
    </row>
    <row r="1820" spans="36:42">
      <c r="AJ1820" s="391"/>
      <c r="AK1820" s="384"/>
      <c r="AL1820" s="385"/>
      <c r="AM1820" s="386"/>
      <c r="AN1820" s="387"/>
      <c r="AO1820" s="387"/>
      <c r="AP1820" s="387"/>
    </row>
    <row r="1821" spans="36:42">
      <c r="AJ1821" s="391"/>
      <c r="AK1821" s="384"/>
      <c r="AL1821" s="385"/>
      <c r="AM1821" s="386"/>
      <c r="AN1821" s="387"/>
      <c r="AO1821" s="387"/>
      <c r="AP1821" s="387"/>
    </row>
    <row r="1822" spans="36:42">
      <c r="AJ1822" s="391"/>
      <c r="AK1822" s="384"/>
      <c r="AL1822" s="385"/>
      <c r="AM1822" s="386"/>
      <c r="AN1822" s="387"/>
      <c r="AO1822" s="387"/>
      <c r="AP1822" s="387"/>
    </row>
    <row r="1823" spans="36:42">
      <c r="AJ1823" s="391"/>
      <c r="AK1823" s="384"/>
      <c r="AL1823" s="385"/>
      <c r="AM1823" s="386"/>
      <c r="AN1823" s="387"/>
      <c r="AO1823" s="387"/>
      <c r="AP1823" s="387"/>
    </row>
    <row r="1824" spans="36:42">
      <c r="AJ1824" s="391"/>
      <c r="AK1824" s="384"/>
      <c r="AL1824" s="385"/>
      <c r="AM1824" s="386"/>
      <c r="AN1824" s="387"/>
      <c r="AO1824" s="387"/>
      <c r="AP1824" s="387"/>
    </row>
    <row r="1825" spans="36:42">
      <c r="AJ1825" s="391"/>
      <c r="AK1825" s="384"/>
      <c r="AL1825" s="385"/>
      <c r="AM1825" s="386"/>
      <c r="AN1825" s="387"/>
      <c r="AO1825" s="387"/>
      <c r="AP1825" s="387"/>
    </row>
    <row r="1826" spans="36:42">
      <c r="AJ1826" s="391"/>
      <c r="AK1826" s="384"/>
      <c r="AL1826" s="385"/>
      <c r="AM1826" s="386"/>
      <c r="AN1826" s="387"/>
      <c r="AO1826" s="387"/>
      <c r="AP1826" s="387"/>
    </row>
    <row r="1827" spans="36:42">
      <c r="AJ1827" s="391"/>
      <c r="AK1827" s="384"/>
      <c r="AL1827" s="385"/>
      <c r="AM1827" s="386"/>
      <c r="AN1827" s="387"/>
      <c r="AO1827" s="387"/>
      <c r="AP1827" s="387"/>
    </row>
    <row r="1828" spans="36:42">
      <c r="AJ1828" s="391"/>
      <c r="AK1828" s="384"/>
      <c r="AL1828" s="385"/>
      <c r="AM1828" s="386"/>
      <c r="AN1828" s="387"/>
      <c r="AO1828" s="387"/>
      <c r="AP1828" s="387"/>
    </row>
    <row r="1829" spans="36:42">
      <c r="AJ1829" s="391"/>
      <c r="AK1829" s="384"/>
      <c r="AL1829" s="385"/>
      <c r="AM1829" s="386"/>
      <c r="AN1829" s="387"/>
      <c r="AO1829" s="387"/>
      <c r="AP1829" s="387"/>
    </row>
    <row r="1830" spans="36:42">
      <c r="AJ1830" s="391"/>
      <c r="AK1830" s="384"/>
      <c r="AL1830" s="385"/>
      <c r="AM1830" s="386"/>
      <c r="AN1830" s="387"/>
      <c r="AO1830" s="387"/>
      <c r="AP1830" s="387"/>
    </row>
    <row r="1831" spans="36:42">
      <c r="AJ1831" s="391"/>
      <c r="AK1831" s="384"/>
      <c r="AL1831" s="385"/>
      <c r="AM1831" s="386"/>
      <c r="AN1831" s="387"/>
      <c r="AO1831" s="387"/>
      <c r="AP1831" s="387"/>
    </row>
    <row r="1832" spans="36:42">
      <c r="AJ1832" s="391"/>
      <c r="AK1832" s="384"/>
      <c r="AL1832" s="385"/>
      <c r="AM1832" s="386"/>
      <c r="AN1832" s="387"/>
      <c r="AO1832" s="387"/>
      <c r="AP1832" s="387"/>
    </row>
    <row r="1833" spans="36:42">
      <c r="AJ1833" s="391"/>
      <c r="AK1833" s="384"/>
      <c r="AL1833" s="385"/>
      <c r="AM1833" s="386"/>
      <c r="AN1833" s="387"/>
      <c r="AO1833" s="387"/>
      <c r="AP1833" s="387"/>
    </row>
    <row r="1834" spans="36:42">
      <c r="AJ1834" s="391"/>
      <c r="AK1834" s="384"/>
      <c r="AL1834" s="385"/>
      <c r="AM1834" s="386"/>
      <c r="AN1834" s="387"/>
      <c r="AO1834" s="387"/>
      <c r="AP1834" s="387"/>
    </row>
    <row r="1835" spans="36:42">
      <c r="AJ1835" s="391"/>
      <c r="AK1835" s="384"/>
      <c r="AL1835" s="385"/>
      <c r="AM1835" s="386"/>
      <c r="AN1835" s="387"/>
      <c r="AO1835" s="387"/>
      <c r="AP1835" s="387"/>
    </row>
    <row r="1836" spans="36:42">
      <c r="AJ1836" s="391"/>
      <c r="AK1836" s="384"/>
      <c r="AL1836" s="385"/>
      <c r="AM1836" s="386"/>
      <c r="AN1836" s="387"/>
      <c r="AO1836" s="387"/>
      <c r="AP1836" s="387"/>
    </row>
    <row r="1837" spans="36:42">
      <c r="AJ1837" s="391"/>
      <c r="AK1837" s="384"/>
      <c r="AL1837" s="385"/>
      <c r="AM1837" s="386"/>
      <c r="AN1837" s="387"/>
      <c r="AO1837" s="387"/>
      <c r="AP1837" s="387"/>
    </row>
    <row r="1838" spans="36:42">
      <c r="AJ1838" s="391"/>
      <c r="AK1838" s="384"/>
      <c r="AL1838" s="385"/>
      <c r="AM1838" s="386"/>
      <c r="AN1838" s="387"/>
      <c r="AO1838" s="387"/>
      <c r="AP1838" s="387"/>
    </row>
    <row r="1839" spans="36:42">
      <c r="AJ1839" s="391"/>
      <c r="AK1839" s="384"/>
      <c r="AL1839" s="385"/>
      <c r="AM1839" s="386"/>
      <c r="AN1839" s="387"/>
      <c r="AO1839" s="387"/>
      <c r="AP1839" s="387"/>
    </row>
    <row r="1840" spans="36:42">
      <c r="AJ1840" s="391"/>
      <c r="AK1840" s="384"/>
      <c r="AL1840" s="385"/>
      <c r="AM1840" s="386"/>
      <c r="AN1840" s="387"/>
      <c r="AO1840" s="387"/>
      <c r="AP1840" s="387"/>
    </row>
    <row r="1841" spans="36:42">
      <c r="AJ1841" s="391"/>
      <c r="AK1841" s="384"/>
      <c r="AL1841" s="385"/>
      <c r="AM1841" s="386"/>
      <c r="AN1841" s="387"/>
      <c r="AO1841" s="387"/>
      <c r="AP1841" s="387"/>
    </row>
    <row r="1842" spans="36:42">
      <c r="AJ1842" s="391"/>
      <c r="AK1842" s="384"/>
      <c r="AL1842" s="385"/>
      <c r="AM1842" s="386"/>
      <c r="AN1842" s="387"/>
      <c r="AO1842" s="387"/>
      <c r="AP1842" s="387"/>
    </row>
    <row r="1843" spans="36:42">
      <c r="AJ1843" s="391"/>
      <c r="AK1843" s="384"/>
      <c r="AL1843" s="385"/>
      <c r="AM1843" s="386"/>
      <c r="AN1843" s="387"/>
      <c r="AO1843" s="387"/>
      <c r="AP1843" s="387"/>
    </row>
    <row r="1844" spans="36:42">
      <c r="AJ1844" s="391"/>
      <c r="AK1844" s="384"/>
      <c r="AL1844" s="385"/>
      <c r="AM1844" s="386"/>
      <c r="AN1844" s="387"/>
      <c r="AO1844" s="387"/>
      <c r="AP1844" s="387"/>
    </row>
    <row r="1845" spans="36:42">
      <c r="AJ1845" s="391"/>
      <c r="AK1845" s="384"/>
      <c r="AL1845" s="385"/>
      <c r="AM1845" s="386"/>
      <c r="AN1845" s="387"/>
      <c r="AO1845" s="387"/>
      <c r="AP1845" s="387"/>
    </row>
    <row r="1846" spans="36:42">
      <c r="AJ1846" s="391"/>
      <c r="AK1846" s="384"/>
      <c r="AL1846" s="385"/>
      <c r="AM1846" s="386"/>
      <c r="AN1846" s="387"/>
      <c r="AO1846" s="387"/>
      <c r="AP1846" s="387"/>
    </row>
    <row r="1847" spans="36:42">
      <c r="AJ1847" s="391"/>
      <c r="AK1847" s="384"/>
      <c r="AL1847" s="385"/>
      <c r="AM1847" s="386"/>
      <c r="AN1847" s="387"/>
      <c r="AO1847" s="387"/>
      <c r="AP1847" s="387"/>
    </row>
    <row r="1848" spans="36:42">
      <c r="AJ1848" s="391"/>
      <c r="AK1848" s="384"/>
      <c r="AL1848" s="385"/>
      <c r="AM1848" s="386"/>
      <c r="AN1848" s="387"/>
      <c r="AO1848" s="387"/>
      <c r="AP1848" s="387"/>
    </row>
    <row r="1849" spans="36:42">
      <c r="AJ1849" s="391"/>
      <c r="AK1849" s="384"/>
      <c r="AL1849" s="385"/>
      <c r="AM1849" s="386"/>
      <c r="AN1849" s="387"/>
      <c r="AO1849" s="387"/>
      <c r="AP1849" s="387"/>
    </row>
    <row r="1850" spans="36:42">
      <c r="AJ1850" s="391"/>
      <c r="AK1850" s="384"/>
      <c r="AL1850" s="385"/>
      <c r="AM1850" s="386"/>
      <c r="AN1850" s="387"/>
      <c r="AO1850" s="387"/>
      <c r="AP1850" s="387"/>
    </row>
    <row r="1851" spans="36:42">
      <c r="AJ1851" s="391"/>
      <c r="AK1851" s="384"/>
      <c r="AL1851" s="385"/>
      <c r="AM1851" s="386"/>
      <c r="AN1851" s="387"/>
      <c r="AO1851" s="387"/>
      <c r="AP1851" s="387"/>
    </row>
    <row r="1852" spans="36:42">
      <c r="AJ1852" s="391"/>
      <c r="AK1852" s="384"/>
      <c r="AL1852" s="385"/>
      <c r="AM1852" s="386"/>
      <c r="AN1852" s="387"/>
      <c r="AO1852" s="387"/>
      <c r="AP1852" s="387"/>
    </row>
    <row r="1853" spans="36:42">
      <c r="AJ1853" s="391"/>
      <c r="AK1853" s="384"/>
      <c r="AL1853" s="385"/>
      <c r="AM1853" s="386"/>
      <c r="AN1853" s="387"/>
      <c r="AO1853" s="387"/>
      <c r="AP1853" s="387"/>
    </row>
    <row r="1854" spans="36:42">
      <c r="AJ1854" s="391"/>
      <c r="AK1854" s="384"/>
      <c r="AL1854" s="385"/>
      <c r="AM1854" s="386"/>
      <c r="AN1854" s="387"/>
      <c r="AO1854" s="387"/>
      <c r="AP1854" s="387"/>
    </row>
    <row r="1855" spans="36:42">
      <c r="AJ1855" s="391"/>
      <c r="AK1855" s="384"/>
      <c r="AL1855" s="385"/>
      <c r="AM1855" s="386"/>
      <c r="AN1855" s="387"/>
      <c r="AO1855" s="387"/>
      <c r="AP1855" s="387"/>
    </row>
    <row r="1856" spans="36:42">
      <c r="AJ1856" s="391"/>
      <c r="AK1856" s="384"/>
      <c r="AL1856" s="385"/>
      <c r="AM1856" s="386"/>
      <c r="AN1856" s="387"/>
      <c r="AO1856" s="387"/>
      <c r="AP1856" s="387"/>
    </row>
    <row r="1857" spans="36:42">
      <c r="AJ1857" s="391"/>
      <c r="AK1857" s="384"/>
      <c r="AL1857" s="385"/>
      <c r="AM1857" s="386"/>
      <c r="AN1857" s="387"/>
      <c r="AO1857" s="387"/>
      <c r="AP1857" s="387"/>
    </row>
    <row r="1858" spans="36:42">
      <c r="AJ1858" s="391"/>
      <c r="AK1858" s="384"/>
      <c r="AL1858" s="385"/>
      <c r="AM1858" s="386"/>
      <c r="AN1858" s="387"/>
      <c r="AO1858" s="387"/>
      <c r="AP1858" s="387"/>
    </row>
    <row r="1859" spans="36:42">
      <c r="AJ1859" s="391"/>
      <c r="AK1859" s="384"/>
      <c r="AL1859" s="385"/>
      <c r="AM1859" s="386"/>
      <c r="AN1859" s="387"/>
      <c r="AO1859" s="387"/>
      <c r="AP1859" s="387"/>
    </row>
    <row r="1860" spans="36:42">
      <c r="AJ1860" s="391"/>
      <c r="AK1860" s="384"/>
      <c r="AL1860" s="385"/>
      <c r="AM1860" s="386"/>
      <c r="AN1860" s="387"/>
      <c r="AO1860" s="387"/>
      <c r="AP1860" s="387"/>
    </row>
    <row r="1861" spans="36:42">
      <c r="AJ1861" s="391"/>
      <c r="AK1861" s="384"/>
      <c r="AL1861" s="385"/>
      <c r="AM1861" s="386"/>
      <c r="AN1861" s="387"/>
      <c r="AO1861" s="387"/>
      <c r="AP1861" s="387"/>
    </row>
    <row r="1862" spans="36:42">
      <c r="AJ1862" s="391"/>
      <c r="AK1862" s="384"/>
      <c r="AL1862" s="385"/>
      <c r="AM1862" s="386"/>
      <c r="AN1862" s="387"/>
      <c r="AO1862" s="387"/>
      <c r="AP1862" s="387"/>
    </row>
    <row r="1863" spans="36:42">
      <c r="AJ1863" s="391"/>
      <c r="AK1863" s="384"/>
      <c r="AL1863" s="385"/>
      <c r="AM1863" s="386"/>
      <c r="AN1863" s="387"/>
      <c r="AO1863" s="387"/>
      <c r="AP1863" s="387"/>
    </row>
    <row r="1864" spans="36:42">
      <c r="AJ1864" s="391"/>
      <c r="AK1864" s="384"/>
      <c r="AL1864" s="385"/>
      <c r="AM1864" s="386"/>
      <c r="AN1864" s="387"/>
      <c r="AO1864" s="387"/>
      <c r="AP1864" s="387"/>
    </row>
    <row r="1865" spans="36:42">
      <c r="AJ1865" s="391"/>
      <c r="AK1865" s="384"/>
      <c r="AL1865" s="385"/>
      <c r="AM1865" s="386"/>
      <c r="AN1865" s="387"/>
      <c r="AO1865" s="387"/>
      <c r="AP1865" s="387"/>
    </row>
    <row r="1866" spans="36:42">
      <c r="AJ1866" s="391"/>
      <c r="AK1866" s="384"/>
      <c r="AL1866" s="385"/>
      <c r="AM1866" s="386"/>
      <c r="AN1866" s="387"/>
      <c r="AO1866" s="387"/>
      <c r="AP1866" s="387"/>
    </row>
    <row r="1867" spans="36:42">
      <c r="AJ1867" s="391"/>
      <c r="AK1867" s="384"/>
      <c r="AL1867" s="385"/>
      <c r="AM1867" s="386"/>
      <c r="AN1867" s="387"/>
      <c r="AO1867" s="387"/>
      <c r="AP1867" s="387"/>
    </row>
    <row r="1868" spans="36:42">
      <c r="AJ1868" s="391"/>
      <c r="AK1868" s="384"/>
      <c r="AL1868" s="385"/>
      <c r="AM1868" s="386"/>
      <c r="AN1868" s="387"/>
      <c r="AO1868" s="387"/>
      <c r="AP1868" s="387"/>
    </row>
    <row r="1869" spans="36:42">
      <c r="AJ1869" s="391"/>
      <c r="AK1869" s="384"/>
      <c r="AL1869" s="385"/>
      <c r="AM1869" s="386"/>
      <c r="AN1869" s="387"/>
      <c r="AO1869" s="387"/>
      <c r="AP1869" s="387"/>
    </row>
    <row r="1870" spans="36:42">
      <c r="AJ1870" s="391"/>
      <c r="AK1870" s="384"/>
      <c r="AL1870" s="385"/>
      <c r="AM1870" s="386"/>
      <c r="AN1870" s="387"/>
      <c r="AO1870" s="387"/>
      <c r="AP1870" s="387"/>
    </row>
    <row r="1871" spans="36:42">
      <c r="AJ1871" s="391"/>
      <c r="AK1871" s="384"/>
      <c r="AL1871" s="385"/>
      <c r="AM1871" s="386"/>
      <c r="AN1871" s="387"/>
      <c r="AO1871" s="387"/>
      <c r="AP1871" s="387"/>
    </row>
    <row r="1872" spans="36:42">
      <c r="AJ1872" s="391"/>
      <c r="AK1872" s="384"/>
      <c r="AL1872" s="385"/>
      <c r="AM1872" s="386"/>
      <c r="AN1872" s="387"/>
      <c r="AO1872" s="387"/>
      <c r="AP1872" s="387"/>
    </row>
    <row r="1873" spans="36:42">
      <c r="AJ1873" s="391"/>
      <c r="AK1873" s="384"/>
      <c r="AL1873" s="385"/>
      <c r="AM1873" s="386"/>
      <c r="AN1873" s="387"/>
      <c r="AO1873" s="387"/>
      <c r="AP1873" s="387"/>
    </row>
    <row r="1874" spans="36:42">
      <c r="AJ1874" s="391"/>
      <c r="AK1874" s="384"/>
      <c r="AL1874" s="385"/>
      <c r="AM1874" s="386"/>
      <c r="AN1874" s="387"/>
      <c r="AO1874" s="387"/>
      <c r="AP1874" s="387"/>
    </row>
    <row r="1875" spans="36:42">
      <c r="AJ1875" s="391"/>
      <c r="AK1875" s="384"/>
      <c r="AL1875" s="385"/>
      <c r="AM1875" s="386"/>
      <c r="AN1875" s="387"/>
      <c r="AO1875" s="387"/>
      <c r="AP1875" s="387"/>
    </row>
    <row r="1876" spans="36:42">
      <c r="AJ1876" s="391"/>
      <c r="AK1876" s="384"/>
      <c r="AL1876" s="385"/>
      <c r="AM1876" s="386"/>
      <c r="AN1876" s="387"/>
      <c r="AO1876" s="387"/>
      <c r="AP1876" s="387"/>
    </row>
    <row r="1877" spans="36:42">
      <c r="AJ1877" s="391"/>
      <c r="AK1877" s="384"/>
      <c r="AL1877" s="385"/>
      <c r="AM1877" s="386"/>
      <c r="AN1877" s="387"/>
      <c r="AO1877" s="387"/>
      <c r="AP1877" s="387"/>
    </row>
    <row r="1878" spans="36:42">
      <c r="AJ1878" s="391"/>
      <c r="AK1878" s="384"/>
      <c r="AL1878" s="385"/>
      <c r="AM1878" s="386"/>
      <c r="AN1878" s="387"/>
      <c r="AO1878" s="387"/>
      <c r="AP1878" s="387"/>
    </row>
    <row r="1879" spans="36:42">
      <c r="AJ1879" s="391"/>
      <c r="AK1879" s="384"/>
      <c r="AL1879" s="385"/>
      <c r="AM1879" s="386"/>
      <c r="AN1879" s="387"/>
      <c r="AO1879" s="387"/>
      <c r="AP1879" s="387"/>
    </row>
    <row r="1880" spans="36:42">
      <c r="AJ1880" s="391"/>
      <c r="AK1880" s="384"/>
      <c r="AL1880" s="385"/>
      <c r="AM1880" s="386"/>
      <c r="AN1880" s="387"/>
      <c r="AO1880" s="387"/>
      <c r="AP1880" s="387"/>
    </row>
    <row r="1881" spans="36:42">
      <c r="AJ1881" s="391"/>
      <c r="AK1881" s="384"/>
      <c r="AL1881" s="385"/>
      <c r="AM1881" s="386"/>
      <c r="AN1881" s="387"/>
      <c r="AO1881" s="387"/>
      <c r="AP1881" s="387"/>
    </row>
    <row r="1882" spans="36:42">
      <c r="AJ1882" s="391"/>
      <c r="AK1882" s="384"/>
      <c r="AL1882" s="385"/>
      <c r="AM1882" s="386"/>
      <c r="AN1882" s="387"/>
      <c r="AO1882" s="387"/>
      <c r="AP1882" s="387"/>
    </row>
    <row r="1883" spans="36:42">
      <c r="AJ1883" s="391"/>
      <c r="AK1883" s="384"/>
      <c r="AL1883" s="385"/>
      <c r="AM1883" s="386"/>
      <c r="AN1883" s="387"/>
      <c r="AO1883" s="387"/>
      <c r="AP1883" s="387"/>
    </row>
    <row r="1884" spans="36:42">
      <c r="AJ1884" s="391"/>
      <c r="AK1884" s="384"/>
      <c r="AL1884" s="385"/>
      <c r="AM1884" s="386"/>
      <c r="AN1884" s="387"/>
      <c r="AO1884" s="387"/>
      <c r="AP1884" s="387"/>
    </row>
    <row r="1885" spans="36:42">
      <c r="AJ1885" s="391"/>
      <c r="AK1885" s="384"/>
      <c r="AL1885" s="385"/>
      <c r="AM1885" s="386"/>
      <c r="AN1885" s="387"/>
      <c r="AO1885" s="387"/>
      <c r="AP1885" s="387"/>
    </row>
    <row r="1886" spans="36:42">
      <c r="AJ1886" s="391"/>
      <c r="AK1886" s="384"/>
      <c r="AL1886" s="385"/>
      <c r="AM1886" s="386"/>
      <c r="AN1886" s="387"/>
      <c r="AO1886" s="387"/>
      <c r="AP1886" s="387"/>
    </row>
    <row r="1887" spans="36:42">
      <c r="AJ1887" s="391"/>
      <c r="AK1887" s="384"/>
      <c r="AL1887" s="385"/>
      <c r="AM1887" s="386"/>
      <c r="AN1887" s="387"/>
      <c r="AO1887" s="387"/>
      <c r="AP1887" s="387"/>
    </row>
    <row r="1888" spans="36:42">
      <c r="AJ1888" s="391"/>
      <c r="AK1888" s="384"/>
      <c r="AL1888" s="385"/>
      <c r="AM1888" s="386"/>
      <c r="AN1888" s="387"/>
      <c r="AO1888" s="387"/>
      <c r="AP1888" s="387"/>
    </row>
    <row r="1889" spans="36:42">
      <c r="AJ1889" s="391"/>
      <c r="AK1889" s="384"/>
      <c r="AL1889" s="385"/>
      <c r="AM1889" s="386"/>
      <c r="AN1889" s="387"/>
      <c r="AO1889" s="387"/>
      <c r="AP1889" s="387"/>
    </row>
    <row r="1890" spans="36:42">
      <c r="AJ1890" s="391"/>
      <c r="AK1890" s="384"/>
      <c r="AL1890" s="385"/>
      <c r="AM1890" s="386"/>
      <c r="AN1890" s="387"/>
      <c r="AO1890" s="387"/>
      <c r="AP1890" s="387"/>
    </row>
    <row r="1891" spans="36:42">
      <c r="AJ1891" s="391"/>
      <c r="AK1891" s="384"/>
      <c r="AL1891" s="385"/>
      <c r="AM1891" s="386"/>
      <c r="AN1891" s="387"/>
      <c r="AO1891" s="387"/>
      <c r="AP1891" s="387"/>
    </row>
    <row r="1892" spans="36:42">
      <c r="AJ1892" s="391"/>
      <c r="AK1892" s="384"/>
      <c r="AL1892" s="385"/>
      <c r="AM1892" s="386"/>
      <c r="AN1892" s="387"/>
      <c r="AO1892" s="387"/>
      <c r="AP1892" s="387"/>
    </row>
    <row r="1893" spans="36:42">
      <c r="AJ1893" s="391"/>
      <c r="AK1893" s="384"/>
      <c r="AL1893" s="385"/>
      <c r="AM1893" s="386"/>
      <c r="AN1893" s="387"/>
      <c r="AO1893" s="387"/>
      <c r="AP1893" s="387"/>
    </row>
    <row r="1894" spans="36:42">
      <c r="AJ1894" s="391"/>
      <c r="AK1894" s="384"/>
      <c r="AL1894" s="385"/>
      <c r="AM1894" s="386"/>
      <c r="AN1894" s="387"/>
      <c r="AO1894" s="387"/>
      <c r="AP1894" s="387"/>
    </row>
    <row r="1895" spans="36:42">
      <c r="AJ1895" s="391"/>
      <c r="AK1895" s="384"/>
      <c r="AL1895" s="385"/>
      <c r="AM1895" s="386"/>
      <c r="AN1895" s="387"/>
      <c r="AO1895" s="387"/>
      <c r="AP1895" s="387"/>
    </row>
    <row r="1896" spans="36:42">
      <c r="AJ1896" s="391"/>
      <c r="AK1896" s="384"/>
      <c r="AL1896" s="385"/>
      <c r="AM1896" s="386"/>
      <c r="AN1896" s="387"/>
      <c r="AO1896" s="387"/>
      <c r="AP1896" s="387"/>
    </row>
    <row r="1897" spans="36:42">
      <c r="AJ1897" s="391"/>
      <c r="AK1897" s="384"/>
      <c r="AL1897" s="385"/>
      <c r="AM1897" s="386"/>
      <c r="AN1897" s="387"/>
      <c r="AO1897" s="387"/>
      <c r="AP1897" s="387"/>
    </row>
    <row r="1898" spans="36:42">
      <c r="AJ1898" s="391"/>
      <c r="AK1898" s="384"/>
      <c r="AL1898" s="385"/>
      <c r="AM1898" s="386"/>
      <c r="AN1898" s="387"/>
      <c r="AO1898" s="387"/>
      <c r="AP1898" s="387"/>
    </row>
    <row r="1899" spans="36:42">
      <c r="AJ1899" s="391"/>
      <c r="AK1899" s="384"/>
      <c r="AL1899" s="385"/>
      <c r="AM1899" s="386"/>
      <c r="AN1899" s="387"/>
      <c r="AO1899" s="387"/>
      <c r="AP1899" s="387"/>
    </row>
    <row r="1900" spans="36:42">
      <c r="AJ1900" s="391"/>
      <c r="AK1900" s="384"/>
      <c r="AL1900" s="385"/>
      <c r="AM1900" s="386"/>
      <c r="AN1900" s="387"/>
      <c r="AO1900" s="387"/>
      <c r="AP1900" s="387"/>
    </row>
    <row r="1901" spans="36:42">
      <c r="AJ1901" s="391"/>
      <c r="AK1901" s="384"/>
      <c r="AL1901" s="385"/>
      <c r="AM1901" s="386"/>
      <c r="AN1901" s="387"/>
      <c r="AO1901" s="387"/>
      <c r="AP1901" s="387"/>
    </row>
    <row r="1902" spans="36:42">
      <c r="AJ1902" s="391"/>
      <c r="AK1902" s="384"/>
      <c r="AL1902" s="385"/>
      <c r="AM1902" s="386"/>
      <c r="AN1902" s="387"/>
      <c r="AO1902" s="387"/>
      <c r="AP1902" s="387"/>
    </row>
    <row r="1903" spans="36:42">
      <c r="AJ1903" s="391"/>
      <c r="AK1903" s="384"/>
      <c r="AL1903" s="385"/>
      <c r="AM1903" s="386"/>
      <c r="AN1903" s="387"/>
      <c r="AO1903" s="387"/>
      <c r="AP1903" s="387"/>
    </row>
    <row r="1904" spans="36:42">
      <c r="AJ1904" s="391"/>
      <c r="AK1904" s="384"/>
      <c r="AL1904" s="385"/>
      <c r="AM1904" s="386"/>
      <c r="AN1904" s="387"/>
      <c r="AO1904" s="387"/>
      <c r="AP1904" s="387"/>
    </row>
    <row r="1905" spans="36:42">
      <c r="AJ1905" s="391"/>
      <c r="AK1905" s="384"/>
      <c r="AL1905" s="385"/>
      <c r="AM1905" s="386"/>
      <c r="AN1905" s="387"/>
      <c r="AO1905" s="387"/>
      <c r="AP1905" s="387"/>
    </row>
    <row r="1906" spans="36:42">
      <c r="AJ1906" s="391"/>
      <c r="AK1906" s="384"/>
      <c r="AL1906" s="385"/>
      <c r="AM1906" s="386"/>
      <c r="AN1906" s="387"/>
      <c r="AO1906" s="387"/>
      <c r="AP1906" s="387"/>
    </row>
    <row r="1907" spans="36:42">
      <c r="AJ1907" s="391"/>
      <c r="AK1907" s="384"/>
      <c r="AL1907" s="385"/>
      <c r="AM1907" s="386"/>
      <c r="AN1907" s="387"/>
      <c r="AO1907" s="387"/>
      <c r="AP1907" s="387"/>
    </row>
    <row r="1908" spans="36:42">
      <c r="AJ1908" s="391"/>
      <c r="AK1908" s="384"/>
      <c r="AL1908" s="385"/>
      <c r="AM1908" s="386"/>
      <c r="AN1908" s="387"/>
      <c r="AO1908" s="387"/>
      <c r="AP1908" s="387"/>
    </row>
    <row r="1909" spans="36:42">
      <c r="AJ1909" s="391"/>
      <c r="AK1909" s="384"/>
      <c r="AL1909" s="385"/>
      <c r="AM1909" s="386"/>
      <c r="AN1909" s="387"/>
      <c r="AO1909" s="387"/>
      <c r="AP1909" s="387"/>
    </row>
    <row r="1910" spans="36:42">
      <c r="AJ1910" s="391"/>
      <c r="AK1910" s="384"/>
      <c r="AL1910" s="385"/>
      <c r="AM1910" s="386"/>
      <c r="AN1910" s="387"/>
      <c r="AO1910" s="387"/>
      <c r="AP1910" s="387"/>
    </row>
    <row r="1911" spans="36:42">
      <c r="AP1911" s="387"/>
    </row>
    <row r="1912" spans="36:42">
      <c r="AP1912" s="387"/>
    </row>
    <row r="1913" spans="36:42">
      <c r="AP1913" s="387"/>
    </row>
    <row r="1914" spans="36:42">
      <c r="AP1914" s="387"/>
    </row>
    <row r="1915" spans="36:42">
      <c r="AJ1915" s="391"/>
      <c r="AK1915" s="384"/>
      <c r="AL1915" s="385"/>
      <c r="AM1915" s="386"/>
      <c r="AN1915" s="387"/>
      <c r="AO1915" s="387"/>
      <c r="AP1915" s="387"/>
    </row>
    <row r="1916" spans="36:42">
      <c r="AJ1916" s="391"/>
      <c r="AK1916" s="384"/>
      <c r="AL1916" s="385"/>
      <c r="AM1916" s="386"/>
      <c r="AN1916" s="387"/>
      <c r="AO1916" s="387"/>
      <c r="AP1916" s="387"/>
    </row>
    <row r="1917" spans="36:42">
      <c r="AJ1917" s="391"/>
      <c r="AK1917" s="384"/>
      <c r="AL1917" s="385"/>
      <c r="AM1917" s="386"/>
      <c r="AN1917" s="387"/>
      <c r="AO1917" s="387"/>
      <c r="AP1917" s="387"/>
    </row>
    <row r="1918" spans="36:42">
      <c r="AJ1918" s="391"/>
      <c r="AK1918" s="384"/>
      <c r="AL1918" s="385"/>
      <c r="AM1918" s="386"/>
      <c r="AN1918" s="387"/>
      <c r="AO1918" s="387"/>
      <c r="AP1918" s="387"/>
    </row>
    <row r="1919" spans="36:42">
      <c r="AJ1919" s="391"/>
      <c r="AK1919" s="384"/>
      <c r="AL1919" s="385"/>
      <c r="AM1919" s="386"/>
      <c r="AN1919" s="387"/>
      <c r="AO1919" s="387"/>
      <c r="AP1919" s="387"/>
    </row>
    <row r="1920" spans="36:42">
      <c r="AJ1920" s="391"/>
      <c r="AK1920" s="384"/>
      <c r="AL1920" s="385"/>
      <c r="AM1920" s="386"/>
      <c r="AN1920" s="387"/>
      <c r="AO1920" s="387"/>
      <c r="AP1920" s="387"/>
    </row>
    <row r="1921" spans="36:42">
      <c r="AJ1921" s="391"/>
      <c r="AK1921" s="384"/>
      <c r="AL1921" s="385"/>
      <c r="AM1921" s="386"/>
      <c r="AN1921" s="387"/>
      <c r="AO1921" s="387"/>
      <c r="AP1921" s="387"/>
    </row>
    <row r="1922" spans="36:42">
      <c r="AJ1922" s="391"/>
      <c r="AK1922" s="384"/>
      <c r="AL1922" s="385"/>
      <c r="AM1922" s="386"/>
      <c r="AN1922" s="387"/>
      <c r="AO1922" s="387"/>
      <c r="AP1922" s="387"/>
    </row>
    <row r="1923" spans="36:42">
      <c r="AJ1923" s="391"/>
      <c r="AK1923" s="384"/>
      <c r="AL1923" s="385"/>
      <c r="AM1923" s="386"/>
      <c r="AN1923" s="387"/>
      <c r="AO1923" s="387"/>
      <c r="AP1923" s="387"/>
    </row>
    <row r="1924" spans="36:42">
      <c r="AJ1924" s="391"/>
      <c r="AK1924" s="384"/>
      <c r="AL1924" s="385"/>
      <c r="AM1924" s="386"/>
      <c r="AN1924" s="387"/>
      <c r="AO1924" s="387"/>
      <c r="AP1924" s="387"/>
    </row>
    <row r="1925" spans="36:42">
      <c r="AJ1925" s="391"/>
      <c r="AK1925" s="379"/>
      <c r="AL1925" s="555"/>
      <c r="AM1925" s="556"/>
      <c r="AN1925" s="387"/>
      <c r="AO1925" s="387"/>
      <c r="AP1925" s="387"/>
    </row>
    <row r="1926" spans="36:42">
      <c r="AJ1926" s="391"/>
      <c r="AK1926" s="386"/>
      <c r="AL1926" s="385"/>
      <c r="AM1926" s="386"/>
      <c r="AN1926" s="387"/>
      <c r="AO1926" s="387"/>
      <c r="AP1926" s="387"/>
    </row>
    <row r="1927" spans="36:42">
      <c r="AJ1927" s="391"/>
      <c r="AK1927" s="386"/>
      <c r="AL1927" s="385"/>
      <c r="AM1927" s="386"/>
      <c r="AN1927" s="387"/>
      <c r="AO1927" s="387"/>
      <c r="AP1927" s="387"/>
    </row>
    <row r="1928" spans="36:42">
      <c r="AJ1928" s="391"/>
      <c r="AK1928" s="386"/>
      <c r="AL1928" s="385"/>
      <c r="AM1928" s="386"/>
      <c r="AN1928" s="387"/>
      <c r="AO1928" s="387"/>
      <c r="AP1928" s="387"/>
    </row>
    <row r="1929" spans="36:42">
      <c r="AJ1929" s="391"/>
      <c r="AK1929" s="384"/>
      <c r="AL1929" s="385"/>
      <c r="AM1929" s="386"/>
      <c r="AN1929" s="387"/>
      <c r="AO1929" s="387"/>
      <c r="AP1929" s="387"/>
    </row>
    <row r="1930" spans="36:42">
      <c r="AJ1930" s="391"/>
      <c r="AK1930" s="384"/>
      <c r="AL1930" s="385"/>
      <c r="AM1930" s="386"/>
      <c r="AN1930" s="387"/>
      <c r="AO1930" s="387"/>
      <c r="AP1930" s="387"/>
    </row>
    <row r="1931" spans="36:42">
      <c r="AJ1931" s="391"/>
      <c r="AK1931" s="384"/>
      <c r="AL1931" s="385"/>
      <c r="AM1931" s="386"/>
      <c r="AN1931" s="387"/>
      <c r="AO1931" s="387"/>
      <c r="AP1931" s="387"/>
    </row>
    <row r="1932" spans="36:42">
      <c r="AJ1932" s="391"/>
      <c r="AK1932" s="384"/>
      <c r="AL1932" s="385"/>
      <c r="AM1932" s="386"/>
      <c r="AN1932" s="387"/>
      <c r="AO1932" s="387"/>
      <c r="AP1932" s="387"/>
    </row>
    <row r="1933" spans="36:42">
      <c r="AJ1933" s="391"/>
      <c r="AK1933" s="384"/>
      <c r="AL1933" s="385"/>
      <c r="AM1933" s="386"/>
      <c r="AN1933" s="387"/>
      <c r="AO1933" s="387"/>
      <c r="AP1933" s="387"/>
    </row>
    <row r="1934" spans="36:42">
      <c r="AJ1934" s="391"/>
      <c r="AK1934" s="384"/>
      <c r="AL1934" s="385"/>
      <c r="AM1934" s="386"/>
      <c r="AN1934" s="387"/>
      <c r="AO1934" s="387"/>
      <c r="AP1934" s="387"/>
    </row>
    <row r="1935" spans="36:42">
      <c r="AJ1935" s="391"/>
      <c r="AK1935" s="384"/>
      <c r="AL1935" s="385"/>
      <c r="AM1935" s="386"/>
      <c r="AN1935" s="387"/>
      <c r="AO1935" s="387"/>
      <c r="AP1935" s="387"/>
    </row>
    <row r="1936" spans="36:42">
      <c r="AJ1936" s="391"/>
      <c r="AK1936" s="384"/>
      <c r="AL1936" s="385"/>
      <c r="AM1936" s="386"/>
      <c r="AN1936" s="387"/>
      <c r="AO1936" s="387"/>
      <c r="AP1936" s="387"/>
    </row>
    <row r="1937" spans="36:42">
      <c r="AJ1937" s="391"/>
      <c r="AK1937" s="384"/>
      <c r="AL1937" s="385"/>
      <c r="AM1937" s="386"/>
      <c r="AN1937" s="387"/>
      <c r="AO1937" s="387"/>
      <c r="AP1937" s="387"/>
    </row>
    <row r="1938" spans="36:42">
      <c r="AJ1938" s="391"/>
      <c r="AK1938" s="384"/>
      <c r="AL1938" s="385"/>
      <c r="AM1938" s="386"/>
      <c r="AN1938" s="387"/>
      <c r="AO1938" s="387"/>
      <c r="AP1938" s="387"/>
    </row>
    <row r="1939" spans="36:42">
      <c r="AJ1939" s="391"/>
      <c r="AK1939" s="384"/>
      <c r="AL1939" s="385"/>
      <c r="AM1939" s="386"/>
      <c r="AN1939" s="387"/>
      <c r="AO1939" s="387"/>
      <c r="AP1939" s="387"/>
    </row>
    <row r="1940" spans="36:42">
      <c r="AP1940" s="387"/>
    </row>
    <row r="1941" spans="36:42">
      <c r="AJ1941" s="391"/>
      <c r="AK1941" s="384"/>
      <c r="AL1941" s="385"/>
      <c r="AM1941" s="386"/>
      <c r="AN1941" s="387"/>
      <c r="AO1941" s="387"/>
      <c r="AP1941" s="387"/>
    </row>
    <row r="1942" spans="36:42">
      <c r="AJ1942" s="391"/>
      <c r="AK1942" s="384"/>
      <c r="AL1942" s="385"/>
      <c r="AM1942" s="386"/>
      <c r="AN1942" s="387"/>
      <c r="AO1942" s="387"/>
      <c r="AP1942" s="387"/>
    </row>
    <row r="1943" spans="36:42">
      <c r="AJ1943" s="391"/>
      <c r="AK1943" s="384"/>
      <c r="AL1943" s="385"/>
      <c r="AM1943" s="386"/>
      <c r="AN1943" s="387"/>
      <c r="AO1943" s="387"/>
      <c r="AP1943" s="387"/>
    </row>
    <row r="1944" spans="36:42">
      <c r="AP1944" s="387"/>
    </row>
    <row r="1945" spans="36:42">
      <c r="AP1945" s="387"/>
    </row>
    <row r="1946" spans="36:42">
      <c r="AP1946" s="387"/>
    </row>
    <row r="1947" spans="36:42">
      <c r="AP1947" s="387"/>
    </row>
    <row r="1948" spans="36:42">
      <c r="AJ1948" s="391"/>
      <c r="AK1948" s="384"/>
      <c r="AL1948" s="385"/>
      <c r="AM1948" s="386"/>
      <c r="AN1948" s="387"/>
      <c r="AO1948" s="387"/>
      <c r="AP1948" s="387"/>
    </row>
    <row r="1949" spans="36:42">
      <c r="AJ1949" s="391"/>
      <c r="AK1949" s="384"/>
      <c r="AL1949" s="385"/>
      <c r="AM1949" s="386"/>
      <c r="AN1949" s="387"/>
      <c r="AO1949" s="387"/>
      <c r="AP1949" s="387"/>
    </row>
    <row r="1950" spans="36:42">
      <c r="AJ1950" s="391"/>
      <c r="AK1950" s="384"/>
      <c r="AL1950" s="385"/>
      <c r="AM1950" s="386"/>
      <c r="AN1950" s="387"/>
      <c r="AO1950" s="387"/>
      <c r="AP1950" s="387"/>
    </row>
    <row r="1951" spans="36:42">
      <c r="AJ1951" s="391"/>
      <c r="AK1951" s="384"/>
      <c r="AL1951" s="385"/>
      <c r="AM1951" s="386"/>
      <c r="AN1951" s="387"/>
      <c r="AO1951" s="387"/>
      <c r="AP1951" s="387"/>
    </row>
    <row r="1952" spans="36:42">
      <c r="AJ1952" s="391"/>
      <c r="AK1952" s="384"/>
      <c r="AL1952" s="385"/>
      <c r="AM1952" s="386"/>
      <c r="AN1952" s="387"/>
      <c r="AO1952" s="387"/>
      <c r="AP1952" s="387"/>
    </row>
    <row r="1953" spans="36:42">
      <c r="AJ1953" s="391"/>
      <c r="AK1953" s="384"/>
      <c r="AL1953" s="385"/>
      <c r="AM1953" s="386"/>
      <c r="AN1953" s="387"/>
      <c r="AO1953" s="387"/>
      <c r="AP1953" s="387"/>
    </row>
    <row r="1954" spans="36:42">
      <c r="AJ1954" s="391"/>
      <c r="AK1954" s="384"/>
      <c r="AL1954" s="385"/>
      <c r="AM1954" s="386"/>
      <c r="AN1954" s="387"/>
      <c r="AO1954" s="387"/>
      <c r="AP1954" s="387"/>
    </row>
    <row r="1955" spans="36:42">
      <c r="AJ1955" s="391"/>
      <c r="AK1955" s="384"/>
      <c r="AL1955" s="385"/>
      <c r="AM1955" s="386"/>
      <c r="AN1955" s="387"/>
      <c r="AO1955" s="387"/>
      <c r="AP1955" s="387"/>
    </row>
    <row r="1956" spans="36:42">
      <c r="AJ1956" s="391"/>
      <c r="AK1956" s="384"/>
      <c r="AL1956" s="385"/>
      <c r="AM1956" s="386"/>
      <c r="AN1956" s="387"/>
      <c r="AO1956" s="387"/>
      <c r="AP1956" s="387"/>
    </row>
    <row r="1957" spans="36:42">
      <c r="AJ1957" s="391"/>
      <c r="AK1957" s="384"/>
      <c r="AL1957" s="385"/>
      <c r="AM1957" s="386"/>
      <c r="AN1957" s="387"/>
      <c r="AO1957" s="387"/>
      <c r="AP1957" s="387"/>
    </row>
    <row r="1958" spans="36:42">
      <c r="AP1958" s="387"/>
    </row>
    <row r="1959" spans="36:42">
      <c r="AP1959" s="387"/>
    </row>
    <row r="1960" spans="36:42">
      <c r="AP1960" s="387"/>
    </row>
    <row r="1961" spans="36:42">
      <c r="AP1961" s="387"/>
    </row>
    <row r="1962" spans="36:42">
      <c r="AJ1962" s="391"/>
      <c r="AK1962" s="384"/>
      <c r="AL1962" s="385"/>
      <c r="AM1962" s="386"/>
      <c r="AN1962" s="387"/>
      <c r="AO1962" s="387"/>
      <c r="AP1962" s="387"/>
    </row>
    <row r="1963" spans="36:42">
      <c r="AJ1963" s="391"/>
      <c r="AK1963" s="386"/>
      <c r="AL1963" s="385"/>
      <c r="AM1963" s="386"/>
      <c r="AN1963" s="387"/>
      <c r="AO1963" s="387"/>
      <c r="AP1963" s="387"/>
    </row>
    <row r="1964" spans="36:42">
      <c r="AJ1964" s="391"/>
      <c r="AK1964" s="384"/>
      <c r="AL1964" s="385"/>
      <c r="AM1964" s="386"/>
      <c r="AN1964" s="387"/>
      <c r="AO1964" s="387"/>
      <c r="AP1964" s="387"/>
    </row>
    <row r="1965" spans="36:42">
      <c r="AJ1965" s="391"/>
      <c r="AK1965" s="384"/>
      <c r="AL1965" s="385"/>
      <c r="AM1965" s="386"/>
      <c r="AN1965" s="387"/>
      <c r="AO1965" s="387"/>
      <c r="AP1965" s="387"/>
    </row>
    <row r="1966" spans="36:42">
      <c r="AJ1966" s="391"/>
      <c r="AK1966" s="384"/>
      <c r="AL1966" s="385"/>
      <c r="AM1966" s="386"/>
      <c r="AN1966" s="387"/>
      <c r="AO1966" s="387"/>
      <c r="AP1966" s="387"/>
    </row>
    <row r="1967" spans="36:42">
      <c r="AJ1967" s="391"/>
      <c r="AK1967" s="386"/>
      <c r="AL1967" s="385"/>
      <c r="AM1967" s="386"/>
      <c r="AN1967" s="387"/>
      <c r="AO1967" s="387"/>
      <c r="AP1967" s="387"/>
    </row>
    <row r="1968" spans="36:42">
      <c r="AP1968" s="387"/>
    </row>
    <row r="1969" spans="36:42">
      <c r="AP1969" s="387"/>
    </row>
    <row r="1970" spans="36:42">
      <c r="AP1970" s="387"/>
    </row>
    <row r="1971" spans="36:42">
      <c r="AJ1971" s="391"/>
      <c r="AK1971" s="384"/>
      <c r="AL1971" s="385"/>
      <c r="AM1971" s="386"/>
      <c r="AN1971" s="387"/>
      <c r="AO1971" s="387"/>
      <c r="AP1971" s="387"/>
    </row>
    <row r="1972" spans="36:42">
      <c r="AJ1972" s="391"/>
      <c r="AK1972" s="384"/>
      <c r="AL1972" s="385"/>
      <c r="AM1972" s="386"/>
      <c r="AN1972" s="387"/>
      <c r="AO1972" s="387"/>
      <c r="AP1972" s="387"/>
    </row>
    <row r="1973" spans="36:42">
      <c r="AJ1973" s="391"/>
      <c r="AK1973" s="384"/>
      <c r="AL1973" s="385"/>
      <c r="AM1973" s="386"/>
      <c r="AN1973" s="387"/>
      <c r="AO1973" s="387"/>
      <c r="AP1973" s="387"/>
    </row>
    <row r="1974" spans="36:42">
      <c r="AJ1974" s="391"/>
      <c r="AK1974" s="384"/>
      <c r="AL1974" s="385"/>
      <c r="AM1974" s="386"/>
      <c r="AN1974" s="387"/>
      <c r="AO1974" s="387"/>
      <c r="AP1974" s="387"/>
    </row>
    <row r="1975" spans="36:42">
      <c r="AJ1975" s="391"/>
      <c r="AK1975" s="384"/>
      <c r="AL1975" s="385"/>
      <c r="AM1975" s="386"/>
      <c r="AN1975" s="387"/>
      <c r="AO1975" s="387"/>
      <c r="AP1975" s="387"/>
    </row>
    <row r="1976" spans="36:42">
      <c r="AJ1976" s="391"/>
      <c r="AK1976" s="384"/>
      <c r="AL1976" s="385"/>
      <c r="AM1976" s="386"/>
      <c r="AN1976" s="387"/>
      <c r="AO1976" s="387"/>
      <c r="AP1976" s="387"/>
    </row>
    <row r="1977" spans="36:42">
      <c r="AJ1977" s="391"/>
      <c r="AK1977" s="384"/>
      <c r="AL1977" s="385"/>
      <c r="AM1977" s="386"/>
      <c r="AN1977" s="387"/>
      <c r="AO1977" s="387"/>
      <c r="AP1977" s="387"/>
    </row>
    <row r="1978" spans="36:42">
      <c r="AJ1978" s="391"/>
      <c r="AK1978" s="384"/>
      <c r="AL1978" s="385"/>
      <c r="AM1978" s="386"/>
      <c r="AN1978" s="387"/>
      <c r="AO1978" s="387"/>
      <c r="AP1978" s="387"/>
    </row>
    <row r="1979" spans="36:42">
      <c r="AJ1979" s="391"/>
      <c r="AK1979" s="384"/>
      <c r="AL1979" s="385"/>
      <c r="AM1979" s="386"/>
      <c r="AN1979" s="387"/>
      <c r="AO1979" s="387"/>
      <c r="AP1979" s="387"/>
    </row>
    <row r="1980" spans="36:42">
      <c r="AJ1980" s="391"/>
      <c r="AK1980" s="384"/>
      <c r="AL1980" s="385"/>
      <c r="AM1980" s="386"/>
      <c r="AN1980" s="387"/>
      <c r="AO1980" s="387"/>
      <c r="AP1980" s="387"/>
    </row>
    <row r="1981" spans="36:42">
      <c r="AP1981" s="387"/>
    </row>
    <row r="1982" spans="36:42">
      <c r="AP1982" s="387"/>
    </row>
    <row r="1983" spans="36:42">
      <c r="AP1983" s="387"/>
    </row>
    <row r="1984" spans="36:42">
      <c r="AP1984" s="387"/>
    </row>
    <row r="1985" spans="36:42">
      <c r="AJ1985" s="391"/>
      <c r="AK1985" s="384"/>
      <c r="AL1985" s="385"/>
      <c r="AM1985" s="386"/>
      <c r="AN1985" s="387"/>
      <c r="AO1985" s="387"/>
      <c r="AP1985" s="387"/>
    </row>
    <row r="1986" spans="36:42">
      <c r="AJ1986" s="391"/>
      <c r="AK1986" s="384"/>
      <c r="AL1986" s="385"/>
      <c r="AM1986" s="386"/>
      <c r="AN1986" s="387"/>
      <c r="AO1986" s="387"/>
      <c r="AP1986" s="387"/>
    </row>
    <row r="1987" spans="36:42">
      <c r="AJ1987" s="391"/>
      <c r="AK1987" s="384"/>
      <c r="AL1987" s="385"/>
      <c r="AM1987" s="386"/>
      <c r="AN1987" s="387"/>
      <c r="AO1987" s="387"/>
      <c r="AP1987" s="387"/>
    </row>
    <row r="1988" spans="36:42">
      <c r="AJ1988" s="391"/>
      <c r="AK1988" s="384"/>
      <c r="AL1988" s="385"/>
      <c r="AM1988" s="386"/>
      <c r="AN1988" s="387"/>
      <c r="AO1988" s="387"/>
      <c r="AP1988" s="387"/>
    </row>
    <row r="1989" spans="36:42">
      <c r="AJ1989" s="391"/>
      <c r="AK1989" s="384"/>
      <c r="AL1989" s="385"/>
      <c r="AM1989" s="386"/>
      <c r="AN1989" s="387"/>
      <c r="AO1989" s="387"/>
      <c r="AP1989" s="387"/>
    </row>
    <row r="1990" spans="36:42">
      <c r="AJ1990" s="391"/>
      <c r="AK1990" s="384"/>
      <c r="AL1990" s="385"/>
      <c r="AM1990" s="386"/>
      <c r="AN1990" s="387"/>
      <c r="AO1990" s="387"/>
      <c r="AP1990" s="387"/>
    </row>
    <row r="1991" spans="36:42">
      <c r="AJ1991" s="391"/>
      <c r="AK1991" s="384"/>
      <c r="AL1991" s="385"/>
      <c r="AM1991" s="386"/>
      <c r="AN1991" s="387"/>
      <c r="AO1991" s="387"/>
      <c r="AP1991" s="387"/>
    </row>
    <row r="1992" spans="36:42">
      <c r="AJ1992" s="391"/>
      <c r="AK1992" s="384"/>
      <c r="AL1992" s="385"/>
      <c r="AM1992" s="386"/>
      <c r="AN1992" s="387"/>
      <c r="AO1992" s="387"/>
      <c r="AP1992" s="387"/>
    </row>
    <row r="1993" spans="36:42">
      <c r="AJ1993" s="391"/>
      <c r="AK1993" s="384"/>
      <c r="AL1993" s="385"/>
      <c r="AM1993" s="386"/>
      <c r="AN1993" s="387"/>
      <c r="AO1993" s="387"/>
      <c r="AP1993" s="387"/>
    </row>
    <row r="1994" spans="36:42">
      <c r="AJ1994" s="391"/>
      <c r="AK1994" s="384"/>
      <c r="AL1994" s="385"/>
      <c r="AM1994" s="386"/>
      <c r="AN1994" s="387"/>
      <c r="AO1994" s="387"/>
      <c r="AP1994" s="387"/>
    </row>
    <row r="1995" spans="36:42">
      <c r="AJ1995" s="391"/>
      <c r="AK1995" s="384"/>
      <c r="AL1995" s="385"/>
      <c r="AM1995" s="386"/>
      <c r="AN1995" s="387"/>
      <c r="AO1995" s="387"/>
      <c r="AP1995" s="387"/>
    </row>
    <row r="1996" spans="36:42">
      <c r="AJ1996" s="391"/>
      <c r="AK1996" s="384"/>
      <c r="AL1996" s="385"/>
      <c r="AM1996" s="386"/>
      <c r="AN1996" s="387"/>
      <c r="AO1996" s="387"/>
      <c r="AP1996" s="387"/>
    </row>
    <row r="1997" spans="36:42">
      <c r="AJ1997" s="391"/>
      <c r="AK1997" s="384"/>
      <c r="AL1997" s="385"/>
      <c r="AM1997" s="386"/>
      <c r="AN1997" s="387"/>
      <c r="AO1997" s="387"/>
      <c r="AP1997" s="387"/>
    </row>
    <row r="1998" spans="36:42">
      <c r="AJ1998" s="391"/>
      <c r="AK1998" s="384"/>
      <c r="AL1998" s="385"/>
      <c r="AM1998" s="386"/>
      <c r="AN1998" s="387"/>
      <c r="AO1998" s="387"/>
      <c r="AP1998" s="387"/>
    </row>
    <row r="1999" spans="36:42">
      <c r="AJ1999" s="391"/>
      <c r="AK1999" s="384"/>
      <c r="AL1999" s="385"/>
      <c r="AM1999" s="386"/>
      <c r="AN1999" s="387"/>
      <c r="AO1999" s="387"/>
      <c r="AP1999" s="387"/>
    </row>
    <row r="2000" spans="36:42">
      <c r="AJ2000" s="391"/>
      <c r="AK2000" s="384"/>
      <c r="AL2000" s="385"/>
      <c r="AM2000" s="386"/>
      <c r="AN2000" s="387"/>
      <c r="AO2000" s="387"/>
      <c r="AP2000" s="387"/>
    </row>
    <row r="2001" spans="36:42">
      <c r="AJ2001" s="391"/>
      <c r="AK2001" s="384"/>
      <c r="AL2001" s="385"/>
      <c r="AM2001" s="386"/>
      <c r="AN2001" s="387"/>
      <c r="AO2001" s="387"/>
      <c r="AP2001" s="387"/>
    </row>
    <row r="2002" spans="36:42">
      <c r="AJ2002" s="391"/>
      <c r="AK2002" s="384"/>
      <c r="AL2002" s="385"/>
      <c r="AM2002" s="386"/>
      <c r="AN2002" s="387"/>
      <c r="AO2002" s="387"/>
      <c r="AP2002" s="387"/>
    </row>
    <row r="2003" spans="36:42">
      <c r="AJ2003" s="391"/>
      <c r="AK2003" s="384"/>
      <c r="AL2003" s="385"/>
      <c r="AM2003" s="386"/>
      <c r="AN2003" s="387"/>
      <c r="AO2003" s="387"/>
      <c r="AP2003" s="387"/>
    </row>
    <row r="2004" spans="36:42">
      <c r="AJ2004" s="391"/>
      <c r="AK2004" s="384"/>
      <c r="AL2004" s="385"/>
      <c r="AM2004" s="386"/>
      <c r="AN2004" s="387"/>
      <c r="AO2004" s="387"/>
      <c r="AP2004" s="387"/>
    </row>
    <row r="2005" spans="36:42">
      <c r="AJ2005" s="391"/>
      <c r="AK2005" s="384"/>
      <c r="AL2005" s="385"/>
      <c r="AM2005" s="386"/>
      <c r="AN2005" s="387"/>
      <c r="AO2005" s="387"/>
      <c r="AP2005" s="387"/>
    </row>
    <row r="2006" spans="36:42">
      <c r="AJ2006" s="391"/>
      <c r="AK2006" s="384"/>
      <c r="AL2006" s="385"/>
      <c r="AM2006" s="386"/>
      <c r="AN2006" s="387"/>
      <c r="AO2006" s="387"/>
      <c r="AP2006" s="387"/>
    </row>
    <row r="2007" spans="36:42">
      <c r="AJ2007" s="391"/>
      <c r="AK2007" s="384"/>
      <c r="AL2007" s="385"/>
      <c r="AM2007" s="386"/>
      <c r="AN2007" s="387"/>
      <c r="AO2007" s="387"/>
      <c r="AP2007" s="387"/>
    </row>
    <row r="2008" spans="36:42">
      <c r="AJ2008" s="391"/>
      <c r="AK2008" s="384"/>
      <c r="AL2008" s="385"/>
      <c r="AM2008" s="386"/>
      <c r="AN2008" s="387"/>
      <c r="AO2008" s="387"/>
      <c r="AP2008" s="387"/>
    </row>
    <row r="2009" spans="36:42">
      <c r="AJ2009" s="391"/>
      <c r="AK2009" s="384"/>
      <c r="AL2009" s="385"/>
      <c r="AM2009" s="386"/>
      <c r="AN2009" s="387"/>
      <c r="AO2009" s="387"/>
      <c r="AP2009" s="387"/>
    </row>
    <row r="2010" spans="36:42">
      <c r="AJ2010" s="391"/>
      <c r="AK2010" s="384"/>
      <c r="AL2010" s="385"/>
      <c r="AM2010" s="386"/>
      <c r="AN2010" s="387"/>
      <c r="AO2010" s="387"/>
      <c r="AP2010" s="387"/>
    </row>
    <row r="2011" spans="36:42">
      <c r="AJ2011" s="391"/>
      <c r="AK2011" s="384"/>
      <c r="AL2011" s="385"/>
      <c r="AM2011" s="386"/>
      <c r="AN2011" s="387"/>
      <c r="AO2011" s="387"/>
      <c r="AP2011" s="387"/>
    </row>
    <row r="2012" spans="36:42">
      <c r="AJ2012" s="391"/>
      <c r="AK2012" s="384"/>
      <c r="AL2012" s="385"/>
      <c r="AM2012" s="386"/>
      <c r="AN2012" s="387"/>
      <c r="AO2012" s="387"/>
      <c r="AP2012" s="387"/>
    </row>
    <row r="2013" spans="36:42">
      <c r="AJ2013" s="391"/>
      <c r="AK2013" s="384"/>
      <c r="AL2013" s="385"/>
      <c r="AM2013" s="386"/>
      <c r="AN2013" s="387"/>
      <c r="AO2013" s="387"/>
      <c r="AP2013" s="387"/>
    </row>
    <row r="2014" spans="36:42">
      <c r="AJ2014" s="391"/>
      <c r="AK2014" s="384"/>
      <c r="AL2014" s="385"/>
      <c r="AM2014" s="386"/>
      <c r="AN2014" s="387"/>
      <c r="AO2014" s="387"/>
      <c r="AP2014" s="387"/>
    </row>
    <row r="2015" spans="36:42">
      <c r="AJ2015" s="391"/>
      <c r="AK2015" s="384"/>
      <c r="AL2015" s="385"/>
      <c r="AM2015" s="386"/>
      <c r="AN2015" s="387"/>
      <c r="AO2015" s="387"/>
      <c r="AP2015" s="387"/>
    </row>
    <row r="2016" spans="36:42">
      <c r="AJ2016" s="391"/>
      <c r="AK2016" s="384"/>
      <c r="AL2016" s="385"/>
      <c r="AM2016" s="386"/>
      <c r="AN2016" s="387"/>
      <c r="AO2016" s="387"/>
      <c r="AP2016" s="387"/>
    </row>
    <row r="2017" spans="36:42">
      <c r="AJ2017" s="391"/>
      <c r="AK2017" s="384"/>
      <c r="AL2017" s="385"/>
      <c r="AM2017" s="386"/>
      <c r="AN2017" s="387"/>
      <c r="AO2017" s="387"/>
      <c r="AP2017" s="387"/>
    </row>
    <row r="2018" spans="36:42">
      <c r="AJ2018" s="391"/>
      <c r="AK2018" s="384"/>
      <c r="AL2018" s="385"/>
      <c r="AM2018" s="386"/>
      <c r="AN2018" s="387"/>
      <c r="AO2018" s="387"/>
      <c r="AP2018" s="387"/>
    </row>
    <row r="2019" spans="36:42">
      <c r="AJ2019" s="391"/>
      <c r="AK2019" s="384"/>
      <c r="AL2019" s="385"/>
      <c r="AM2019" s="386"/>
      <c r="AN2019" s="387"/>
      <c r="AO2019" s="387"/>
      <c r="AP2019" s="387"/>
    </row>
    <row r="2020" spans="36:42">
      <c r="AJ2020" s="391"/>
      <c r="AK2020" s="384"/>
      <c r="AL2020" s="385"/>
      <c r="AM2020" s="386"/>
      <c r="AN2020" s="387"/>
      <c r="AO2020" s="387"/>
      <c r="AP2020" s="387"/>
    </row>
    <row r="2021" spans="36:42">
      <c r="AJ2021" s="391"/>
      <c r="AK2021" s="384"/>
      <c r="AL2021" s="385"/>
      <c r="AM2021" s="386"/>
      <c r="AN2021" s="387"/>
      <c r="AO2021" s="387"/>
      <c r="AP2021" s="387"/>
    </row>
    <row r="2022" spans="36:42">
      <c r="AJ2022" s="391"/>
      <c r="AK2022" s="384"/>
      <c r="AL2022" s="385"/>
      <c r="AM2022" s="386"/>
      <c r="AN2022" s="387"/>
      <c r="AO2022" s="387"/>
      <c r="AP2022" s="387"/>
    </row>
    <row r="2023" spans="36:42">
      <c r="AJ2023" s="391"/>
      <c r="AK2023" s="384"/>
      <c r="AL2023" s="385"/>
      <c r="AM2023" s="386"/>
      <c r="AN2023" s="387"/>
      <c r="AO2023" s="387"/>
      <c r="AP2023" s="387"/>
    </row>
    <row r="2024" spans="36:42">
      <c r="AJ2024" s="391"/>
      <c r="AK2024" s="384"/>
      <c r="AL2024" s="385"/>
      <c r="AM2024" s="386"/>
      <c r="AN2024" s="387"/>
      <c r="AO2024" s="387"/>
      <c r="AP2024" s="387"/>
    </row>
    <row r="2025" spans="36:42">
      <c r="AJ2025" s="391"/>
      <c r="AK2025" s="384"/>
      <c r="AL2025" s="385"/>
      <c r="AM2025" s="386"/>
      <c r="AN2025" s="387"/>
      <c r="AO2025" s="387"/>
      <c r="AP2025" s="387"/>
    </row>
    <row r="2026" spans="36:42">
      <c r="AJ2026" s="391"/>
      <c r="AK2026" s="384"/>
      <c r="AL2026" s="385"/>
      <c r="AM2026" s="386"/>
      <c r="AN2026" s="387"/>
      <c r="AO2026" s="387"/>
      <c r="AP2026" s="387"/>
    </row>
    <row r="2027" spans="36:42">
      <c r="AJ2027" s="391"/>
      <c r="AK2027" s="384"/>
      <c r="AL2027" s="385"/>
      <c r="AM2027" s="386"/>
      <c r="AN2027" s="387"/>
      <c r="AO2027" s="387"/>
      <c r="AP2027" s="387"/>
    </row>
    <row r="2028" spans="36:42">
      <c r="AJ2028" s="391"/>
      <c r="AK2028" s="384"/>
      <c r="AL2028" s="385"/>
      <c r="AM2028" s="386"/>
      <c r="AN2028" s="387"/>
      <c r="AO2028" s="387"/>
      <c r="AP2028" s="387"/>
    </row>
    <row r="2029" spans="36:42">
      <c r="AJ2029" s="391"/>
      <c r="AK2029" s="384"/>
      <c r="AL2029" s="385"/>
      <c r="AM2029" s="386"/>
      <c r="AN2029" s="387"/>
      <c r="AO2029" s="387"/>
      <c r="AP2029" s="387"/>
    </row>
    <row r="2030" spans="36:42">
      <c r="AJ2030" s="391"/>
      <c r="AK2030" s="384"/>
      <c r="AL2030" s="385"/>
      <c r="AM2030" s="386"/>
      <c r="AN2030" s="387"/>
      <c r="AO2030" s="387"/>
      <c r="AP2030" s="387"/>
    </row>
    <row r="2031" spans="36:42">
      <c r="AJ2031" s="391"/>
      <c r="AK2031" s="384"/>
      <c r="AL2031" s="385"/>
      <c r="AM2031" s="386"/>
      <c r="AN2031" s="387"/>
      <c r="AO2031" s="387"/>
      <c r="AP2031" s="387"/>
    </row>
    <row r="2032" spans="36:42">
      <c r="AJ2032" s="391"/>
      <c r="AK2032" s="384"/>
      <c r="AL2032" s="385"/>
      <c r="AM2032" s="386"/>
      <c r="AN2032" s="387"/>
      <c r="AO2032" s="387"/>
      <c r="AP2032" s="387"/>
    </row>
    <row r="2033" spans="36:42">
      <c r="AJ2033" s="391"/>
      <c r="AK2033" s="384"/>
      <c r="AL2033" s="385"/>
      <c r="AM2033" s="386"/>
      <c r="AN2033" s="387"/>
      <c r="AO2033" s="387"/>
      <c r="AP2033" s="387"/>
    </row>
    <row r="2034" spans="36:42">
      <c r="AJ2034" s="391"/>
      <c r="AK2034" s="384"/>
      <c r="AL2034" s="385"/>
      <c r="AM2034" s="386"/>
      <c r="AN2034" s="387"/>
      <c r="AO2034" s="387"/>
      <c r="AP2034" s="387"/>
    </row>
    <row r="2035" spans="36:42">
      <c r="AJ2035" s="391"/>
      <c r="AK2035" s="384"/>
      <c r="AL2035" s="385"/>
      <c r="AM2035" s="386"/>
      <c r="AN2035" s="387"/>
      <c r="AO2035" s="387"/>
      <c r="AP2035" s="387"/>
    </row>
    <row r="2036" spans="36:42">
      <c r="AJ2036" s="391"/>
      <c r="AK2036" s="384"/>
      <c r="AL2036" s="385"/>
      <c r="AM2036" s="386"/>
      <c r="AN2036" s="387"/>
      <c r="AO2036" s="387"/>
      <c r="AP2036" s="387"/>
    </row>
    <row r="2037" spans="36:42">
      <c r="AJ2037" s="391"/>
      <c r="AK2037" s="384"/>
      <c r="AL2037" s="385"/>
      <c r="AM2037" s="386"/>
      <c r="AN2037" s="387"/>
      <c r="AO2037" s="387"/>
      <c r="AP2037" s="387"/>
    </row>
    <row r="2038" spans="36:42">
      <c r="AJ2038" s="391"/>
      <c r="AK2038" s="384"/>
      <c r="AL2038" s="385"/>
      <c r="AM2038" s="386"/>
      <c r="AN2038" s="387"/>
      <c r="AO2038" s="387"/>
      <c r="AP2038" s="387"/>
    </row>
    <row r="2039" spans="36:42">
      <c r="AJ2039" s="391"/>
      <c r="AK2039" s="384"/>
      <c r="AL2039" s="385"/>
      <c r="AM2039" s="386"/>
      <c r="AN2039" s="387"/>
      <c r="AO2039" s="387"/>
      <c r="AP2039" s="387"/>
    </row>
    <row r="2040" spans="36:42">
      <c r="AJ2040" s="391"/>
      <c r="AK2040" s="384"/>
      <c r="AL2040" s="385"/>
      <c r="AM2040" s="386"/>
      <c r="AN2040" s="387"/>
      <c r="AO2040" s="387"/>
      <c r="AP2040" s="387"/>
    </row>
    <row r="2041" spans="36:42">
      <c r="AJ2041" s="391"/>
      <c r="AK2041" s="384"/>
      <c r="AL2041" s="385"/>
      <c r="AM2041" s="386"/>
      <c r="AN2041" s="387"/>
      <c r="AO2041" s="387"/>
      <c r="AP2041" s="387"/>
    </row>
    <row r="2042" spans="36:42">
      <c r="AJ2042" s="391"/>
      <c r="AK2042" s="384"/>
      <c r="AL2042" s="385"/>
      <c r="AM2042" s="386"/>
      <c r="AN2042" s="387"/>
      <c r="AO2042" s="387"/>
      <c r="AP2042" s="387"/>
    </row>
    <row r="2043" spans="36:42">
      <c r="AJ2043" s="391"/>
      <c r="AK2043" s="384"/>
      <c r="AL2043" s="385"/>
      <c r="AM2043" s="386"/>
      <c r="AN2043" s="387"/>
      <c r="AO2043" s="387"/>
      <c r="AP2043" s="387"/>
    </row>
    <row r="2044" spans="36:42">
      <c r="AJ2044" s="391"/>
      <c r="AK2044" s="384"/>
      <c r="AL2044" s="385"/>
      <c r="AM2044" s="386"/>
      <c r="AN2044" s="387"/>
      <c r="AO2044" s="387"/>
      <c r="AP2044" s="387"/>
    </row>
    <row r="2045" spans="36:42">
      <c r="AJ2045" s="391"/>
      <c r="AK2045" s="384"/>
      <c r="AL2045" s="385"/>
      <c r="AM2045" s="386"/>
      <c r="AN2045" s="387"/>
      <c r="AO2045" s="387"/>
      <c r="AP2045" s="387"/>
    </row>
    <row r="2046" spans="36:42">
      <c r="AJ2046" s="391"/>
      <c r="AK2046" s="384"/>
      <c r="AL2046" s="385"/>
      <c r="AM2046" s="386"/>
      <c r="AN2046" s="387"/>
      <c r="AO2046" s="387"/>
      <c r="AP2046" s="387"/>
    </row>
    <row r="2047" spans="36:42">
      <c r="AJ2047" s="391"/>
      <c r="AK2047" s="384"/>
      <c r="AL2047" s="385"/>
      <c r="AM2047" s="386"/>
      <c r="AN2047" s="387"/>
      <c r="AO2047" s="387"/>
      <c r="AP2047" s="387"/>
    </row>
    <row r="2048" spans="36:42">
      <c r="AJ2048" s="391"/>
      <c r="AK2048" s="384"/>
      <c r="AL2048" s="385"/>
      <c r="AM2048" s="386"/>
      <c r="AN2048" s="387"/>
      <c r="AO2048" s="387"/>
      <c r="AP2048" s="387"/>
    </row>
    <row r="2049" spans="36:42">
      <c r="AJ2049" s="391"/>
      <c r="AK2049" s="384"/>
      <c r="AL2049" s="385"/>
      <c r="AM2049" s="386"/>
      <c r="AN2049" s="387"/>
      <c r="AO2049" s="387"/>
      <c r="AP2049" s="387"/>
    </row>
    <row r="2050" spans="36:42">
      <c r="AJ2050" s="391"/>
      <c r="AK2050" s="384"/>
      <c r="AL2050" s="385"/>
      <c r="AM2050" s="386"/>
      <c r="AN2050" s="387"/>
      <c r="AO2050" s="387"/>
      <c r="AP2050" s="387"/>
    </row>
    <row r="2051" spans="36:42">
      <c r="AJ2051" s="391"/>
      <c r="AK2051" s="384"/>
      <c r="AL2051" s="385"/>
      <c r="AM2051" s="386"/>
      <c r="AN2051" s="387"/>
      <c r="AO2051" s="387"/>
      <c r="AP2051" s="387"/>
    </row>
    <row r="2052" spans="36:42">
      <c r="AJ2052" s="391"/>
      <c r="AK2052" s="384"/>
      <c r="AL2052" s="385"/>
      <c r="AM2052" s="386"/>
      <c r="AN2052" s="387"/>
      <c r="AO2052" s="387"/>
      <c r="AP2052" s="387"/>
    </row>
    <row r="2053" spans="36:42">
      <c r="AJ2053" s="391"/>
      <c r="AK2053" s="384"/>
      <c r="AL2053" s="385"/>
      <c r="AM2053" s="386"/>
      <c r="AN2053" s="387"/>
      <c r="AO2053" s="387"/>
      <c r="AP2053" s="387"/>
    </row>
    <row r="2054" spans="36:42">
      <c r="AJ2054" s="391"/>
      <c r="AK2054" s="384"/>
      <c r="AL2054" s="385"/>
      <c r="AM2054" s="386"/>
      <c r="AN2054" s="387"/>
      <c r="AO2054" s="387"/>
      <c r="AP2054" s="387"/>
    </row>
    <row r="2055" spans="36:42">
      <c r="AJ2055" s="391"/>
      <c r="AK2055" s="384"/>
      <c r="AL2055" s="385"/>
      <c r="AM2055" s="386"/>
      <c r="AN2055" s="387"/>
      <c r="AO2055" s="387"/>
      <c r="AP2055" s="387"/>
    </row>
    <row r="2056" spans="36:42">
      <c r="AJ2056" s="391"/>
      <c r="AK2056" s="384"/>
      <c r="AL2056" s="385"/>
      <c r="AM2056" s="386"/>
      <c r="AN2056" s="387"/>
      <c r="AO2056" s="387"/>
      <c r="AP2056" s="387"/>
    </row>
    <row r="2057" spans="36:42">
      <c r="AJ2057" s="391"/>
      <c r="AK2057" s="384"/>
      <c r="AL2057" s="385"/>
      <c r="AM2057" s="386"/>
      <c r="AN2057" s="387"/>
      <c r="AO2057" s="387"/>
      <c r="AP2057" s="387"/>
    </row>
    <row r="2058" spans="36:42">
      <c r="AJ2058" s="391"/>
      <c r="AK2058" s="384"/>
      <c r="AL2058" s="385"/>
      <c r="AM2058" s="386"/>
      <c r="AN2058" s="387"/>
      <c r="AO2058" s="387"/>
      <c r="AP2058" s="387"/>
    </row>
    <row r="2059" spans="36:42">
      <c r="AJ2059" s="391"/>
      <c r="AK2059" s="384"/>
      <c r="AL2059" s="385"/>
      <c r="AM2059" s="386"/>
      <c r="AN2059" s="387"/>
      <c r="AO2059" s="387"/>
      <c r="AP2059" s="387"/>
    </row>
    <row r="2060" spans="36:42">
      <c r="AJ2060" s="391"/>
      <c r="AK2060" s="384"/>
      <c r="AL2060" s="385"/>
      <c r="AM2060" s="386"/>
      <c r="AN2060" s="387"/>
      <c r="AO2060" s="387"/>
      <c r="AP2060" s="387"/>
    </row>
    <row r="2061" spans="36:42">
      <c r="AJ2061" s="391"/>
      <c r="AK2061" s="384"/>
      <c r="AL2061" s="385"/>
      <c r="AM2061" s="386"/>
      <c r="AN2061" s="387"/>
      <c r="AO2061" s="387"/>
      <c r="AP2061" s="387"/>
    </row>
    <row r="2062" spans="36:42">
      <c r="AJ2062" s="391"/>
      <c r="AK2062" s="384"/>
      <c r="AL2062" s="385"/>
      <c r="AM2062" s="386"/>
      <c r="AN2062" s="387"/>
      <c r="AO2062" s="387"/>
      <c r="AP2062" s="387"/>
    </row>
    <row r="2063" spans="36:42">
      <c r="AJ2063" s="391"/>
      <c r="AK2063" s="384"/>
      <c r="AL2063" s="385"/>
      <c r="AM2063" s="386"/>
      <c r="AN2063" s="387"/>
      <c r="AO2063" s="387"/>
      <c r="AP2063" s="387"/>
    </row>
    <row r="2064" spans="36:42">
      <c r="AJ2064" s="391"/>
      <c r="AK2064" s="384"/>
      <c r="AL2064" s="385"/>
      <c r="AM2064" s="386"/>
      <c r="AN2064" s="387"/>
      <c r="AO2064" s="387"/>
      <c r="AP2064" s="387"/>
    </row>
    <row r="2065" spans="36:42">
      <c r="AJ2065" s="391"/>
      <c r="AK2065" s="384"/>
      <c r="AL2065" s="385"/>
      <c r="AM2065" s="386"/>
      <c r="AN2065" s="387"/>
      <c r="AO2065" s="387"/>
      <c r="AP2065" s="387"/>
    </row>
    <row r="2066" spans="36:42">
      <c r="AJ2066" s="391"/>
      <c r="AK2066" s="384"/>
      <c r="AL2066" s="385"/>
      <c r="AM2066" s="386"/>
      <c r="AN2066" s="387"/>
      <c r="AO2066" s="387"/>
      <c r="AP2066" s="387"/>
    </row>
    <row r="2067" spans="36:42">
      <c r="AJ2067" s="391"/>
      <c r="AK2067" s="384"/>
      <c r="AL2067" s="385"/>
      <c r="AM2067" s="386"/>
      <c r="AN2067" s="387"/>
      <c r="AO2067" s="387"/>
      <c r="AP2067" s="387"/>
    </row>
    <row r="2068" spans="36:42">
      <c r="AJ2068" s="391"/>
      <c r="AK2068" s="384"/>
      <c r="AL2068" s="385"/>
      <c r="AM2068" s="386"/>
      <c r="AN2068" s="387"/>
      <c r="AO2068" s="387"/>
      <c r="AP2068" s="387"/>
    </row>
    <row r="2069" spans="36:42">
      <c r="AJ2069" s="391"/>
      <c r="AK2069" s="384"/>
      <c r="AL2069" s="385"/>
      <c r="AM2069" s="386"/>
      <c r="AN2069" s="387"/>
      <c r="AO2069" s="387"/>
      <c r="AP2069" s="387"/>
    </row>
    <row r="2070" spans="36:42">
      <c r="AJ2070" s="391"/>
      <c r="AK2070" s="384"/>
      <c r="AL2070" s="385"/>
      <c r="AM2070" s="386"/>
      <c r="AN2070" s="387"/>
      <c r="AO2070" s="387"/>
      <c r="AP2070" s="387"/>
    </row>
    <row r="2071" spans="36:42">
      <c r="AJ2071" s="391"/>
      <c r="AK2071" s="384"/>
      <c r="AL2071" s="385"/>
      <c r="AM2071" s="386"/>
      <c r="AN2071" s="387"/>
      <c r="AO2071" s="387"/>
      <c r="AP2071" s="387"/>
    </row>
    <row r="2072" spans="36:42">
      <c r="AJ2072" s="391"/>
      <c r="AK2072" s="384"/>
      <c r="AL2072" s="385"/>
      <c r="AM2072" s="386"/>
      <c r="AN2072" s="387"/>
      <c r="AO2072" s="387"/>
      <c r="AP2072" s="387"/>
    </row>
    <row r="2073" spans="36:42">
      <c r="AJ2073" s="391"/>
      <c r="AK2073" s="384"/>
      <c r="AL2073" s="385"/>
      <c r="AM2073" s="386"/>
      <c r="AN2073" s="387"/>
      <c r="AO2073" s="387"/>
      <c r="AP2073" s="387"/>
    </row>
    <row r="2074" spans="36:42">
      <c r="AJ2074" s="391"/>
      <c r="AK2074" s="384"/>
      <c r="AL2074" s="385"/>
      <c r="AM2074" s="386"/>
      <c r="AN2074" s="387"/>
      <c r="AO2074" s="387"/>
      <c r="AP2074" s="387"/>
    </row>
    <row r="2075" spans="36:42">
      <c r="AJ2075" s="391"/>
      <c r="AK2075" s="384"/>
      <c r="AL2075" s="385"/>
      <c r="AM2075" s="386"/>
      <c r="AN2075" s="387"/>
      <c r="AO2075" s="387"/>
      <c r="AP2075" s="387"/>
    </row>
    <row r="2076" spans="36:42">
      <c r="AJ2076" s="391"/>
      <c r="AK2076" s="384"/>
      <c r="AL2076" s="385"/>
      <c r="AM2076" s="386"/>
      <c r="AN2076" s="387"/>
      <c r="AO2076" s="387"/>
      <c r="AP2076" s="387"/>
    </row>
    <row r="2077" spans="36:42">
      <c r="AJ2077" s="391"/>
      <c r="AK2077" s="384"/>
      <c r="AL2077" s="385"/>
      <c r="AM2077" s="386"/>
      <c r="AN2077" s="387"/>
      <c r="AO2077" s="387"/>
      <c r="AP2077" s="387"/>
    </row>
    <row r="2078" spans="36:42">
      <c r="AJ2078" s="391"/>
      <c r="AK2078" s="384"/>
      <c r="AL2078" s="385"/>
      <c r="AM2078" s="386"/>
      <c r="AN2078" s="387"/>
      <c r="AO2078" s="387"/>
      <c r="AP2078" s="387"/>
    </row>
    <row r="2079" spans="36:42">
      <c r="AJ2079" s="391"/>
      <c r="AK2079" s="384"/>
      <c r="AL2079" s="385"/>
      <c r="AM2079" s="386"/>
      <c r="AN2079" s="387"/>
      <c r="AO2079" s="387"/>
      <c r="AP2079" s="387"/>
    </row>
    <row r="2080" spans="36:42">
      <c r="AJ2080" s="391"/>
      <c r="AK2080" s="384"/>
      <c r="AL2080" s="385"/>
      <c r="AM2080" s="386"/>
      <c r="AN2080" s="387"/>
      <c r="AO2080" s="387"/>
      <c r="AP2080" s="387"/>
    </row>
    <row r="2081" spans="36:42">
      <c r="AJ2081" s="391"/>
      <c r="AK2081" s="384"/>
      <c r="AL2081" s="385"/>
      <c r="AM2081" s="386"/>
      <c r="AN2081" s="387"/>
      <c r="AO2081" s="387"/>
      <c r="AP2081" s="387"/>
    </row>
    <row r="2082" spans="36:42">
      <c r="AJ2082" s="391"/>
      <c r="AK2082" s="384"/>
      <c r="AL2082" s="385"/>
      <c r="AM2082" s="386"/>
      <c r="AN2082" s="387"/>
      <c r="AO2082" s="387"/>
      <c r="AP2082" s="387"/>
    </row>
    <row r="2083" spans="36:42">
      <c r="AJ2083" s="391"/>
      <c r="AK2083" s="384"/>
      <c r="AL2083" s="385"/>
      <c r="AM2083" s="386"/>
      <c r="AN2083" s="387"/>
      <c r="AO2083" s="387"/>
      <c r="AP2083" s="387"/>
    </row>
    <row r="2084" spans="36:42">
      <c r="AJ2084" s="391"/>
      <c r="AK2084" s="384"/>
      <c r="AL2084" s="385"/>
      <c r="AM2084" s="386"/>
      <c r="AN2084" s="387"/>
      <c r="AO2084" s="387"/>
      <c r="AP2084" s="387"/>
    </row>
    <row r="2085" spans="36:42">
      <c r="AJ2085" s="391"/>
      <c r="AK2085" s="384"/>
      <c r="AL2085" s="385"/>
      <c r="AM2085" s="386"/>
      <c r="AN2085" s="387"/>
      <c r="AO2085" s="387"/>
      <c r="AP2085" s="387"/>
    </row>
    <row r="2086" spans="36:42">
      <c r="AJ2086" s="391"/>
      <c r="AK2086" s="384"/>
      <c r="AL2086" s="385"/>
      <c r="AM2086" s="386"/>
      <c r="AN2086" s="387"/>
      <c r="AO2086" s="387"/>
      <c r="AP2086" s="387"/>
    </row>
    <row r="2087" spans="36:42">
      <c r="AJ2087" s="391"/>
      <c r="AK2087" s="384"/>
      <c r="AL2087" s="385"/>
      <c r="AM2087" s="386"/>
      <c r="AN2087" s="387"/>
      <c r="AO2087" s="387"/>
      <c r="AP2087" s="387"/>
    </row>
    <row r="2088" spans="36:42">
      <c r="AJ2088" s="391"/>
      <c r="AK2088" s="384"/>
      <c r="AL2088" s="385"/>
      <c r="AM2088" s="386"/>
      <c r="AN2088" s="387"/>
      <c r="AO2088" s="387"/>
      <c r="AP2088" s="387"/>
    </row>
    <row r="2089" spans="36:42">
      <c r="AJ2089" s="391"/>
      <c r="AK2089" s="384"/>
      <c r="AL2089" s="385"/>
      <c r="AM2089" s="386"/>
      <c r="AN2089" s="387"/>
      <c r="AO2089" s="387"/>
      <c r="AP2089" s="387"/>
    </row>
    <row r="2090" spans="36:42">
      <c r="AJ2090" s="391"/>
      <c r="AK2090" s="384"/>
      <c r="AL2090" s="385"/>
      <c r="AM2090" s="386"/>
      <c r="AN2090" s="387"/>
      <c r="AO2090" s="387"/>
      <c r="AP2090" s="387"/>
    </row>
    <row r="2091" spans="36:42">
      <c r="AJ2091" s="391"/>
      <c r="AK2091" s="384"/>
      <c r="AL2091" s="385"/>
      <c r="AM2091" s="386"/>
      <c r="AN2091" s="387"/>
      <c r="AO2091" s="387"/>
      <c r="AP2091" s="387"/>
    </row>
    <row r="2092" spans="36:42">
      <c r="AJ2092" s="391"/>
      <c r="AK2092" s="384"/>
      <c r="AL2092" s="385"/>
      <c r="AM2092" s="386"/>
      <c r="AN2092" s="387"/>
      <c r="AO2092" s="387"/>
      <c r="AP2092" s="387"/>
    </row>
    <row r="2093" spans="36:42">
      <c r="AJ2093" s="391"/>
      <c r="AK2093" s="384"/>
      <c r="AL2093" s="385"/>
      <c r="AM2093" s="386"/>
      <c r="AN2093" s="387"/>
      <c r="AO2093" s="387"/>
      <c r="AP2093" s="387"/>
    </row>
    <row r="2094" spans="36:42">
      <c r="AJ2094" s="391"/>
      <c r="AK2094" s="384"/>
      <c r="AL2094" s="385"/>
      <c r="AM2094" s="386"/>
      <c r="AN2094" s="387"/>
      <c r="AO2094" s="387"/>
      <c r="AP2094" s="387"/>
    </row>
    <row r="2095" spans="36:42">
      <c r="AJ2095" s="391"/>
      <c r="AK2095" s="384"/>
      <c r="AL2095" s="385"/>
      <c r="AM2095" s="386"/>
      <c r="AN2095" s="387"/>
      <c r="AO2095" s="387"/>
      <c r="AP2095" s="387"/>
    </row>
    <row r="2096" spans="36:42">
      <c r="AJ2096" s="391"/>
      <c r="AK2096" s="384"/>
      <c r="AL2096" s="385"/>
      <c r="AM2096" s="386"/>
      <c r="AN2096" s="387"/>
      <c r="AO2096" s="387"/>
      <c r="AP2096" s="387"/>
    </row>
    <row r="2097" spans="36:42">
      <c r="AJ2097" s="391"/>
      <c r="AK2097" s="384"/>
      <c r="AL2097" s="385"/>
      <c r="AM2097" s="386"/>
      <c r="AN2097" s="387"/>
      <c r="AO2097" s="387"/>
      <c r="AP2097" s="387"/>
    </row>
    <row r="2098" spans="36:42">
      <c r="AJ2098" s="391"/>
      <c r="AK2098" s="384"/>
      <c r="AL2098" s="385"/>
      <c r="AM2098" s="386"/>
      <c r="AN2098" s="387"/>
      <c r="AO2098" s="387"/>
      <c r="AP2098" s="387"/>
    </row>
    <row r="2099" spans="36:42">
      <c r="AJ2099" s="391"/>
      <c r="AK2099" s="384"/>
      <c r="AL2099" s="385"/>
      <c r="AM2099" s="386"/>
      <c r="AN2099" s="387"/>
      <c r="AO2099" s="387"/>
      <c r="AP2099" s="387"/>
    </row>
    <row r="2100" spans="36:42">
      <c r="AJ2100" s="391"/>
      <c r="AK2100" s="384"/>
      <c r="AL2100" s="385"/>
      <c r="AM2100" s="386"/>
      <c r="AN2100" s="387"/>
      <c r="AO2100" s="387"/>
      <c r="AP2100" s="387"/>
    </row>
    <row r="2101" spans="36:42">
      <c r="AJ2101" s="391"/>
      <c r="AK2101" s="384"/>
      <c r="AL2101" s="385"/>
      <c r="AM2101" s="386"/>
      <c r="AN2101" s="387"/>
      <c r="AO2101" s="387"/>
      <c r="AP2101" s="387"/>
    </row>
    <row r="2102" spans="36:42">
      <c r="AJ2102" s="391"/>
      <c r="AK2102" s="384"/>
      <c r="AL2102" s="385"/>
      <c r="AM2102" s="386"/>
      <c r="AN2102" s="387"/>
      <c r="AO2102" s="387"/>
      <c r="AP2102" s="387"/>
    </row>
    <row r="2103" spans="36:42">
      <c r="AJ2103" s="391"/>
      <c r="AK2103" s="384"/>
      <c r="AL2103" s="385"/>
      <c r="AM2103" s="386"/>
      <c r="AN2103" s="387"/>
      <c r="AO2103" s="387"/>
      <c r="AP2103" s="387"/>
    </row>
    <row r="2104" spans="36:42">
      <c r="AJ2104" s="391"/>
      <c r="AK2104" s="384"/>
      <c r="AL2104" s="385"/>
      <c r="AM2104" s="386"/>
      <c r="AN2104" s="387"/>
      <c r="AO2104" s="387"/>
      <c r="AP2104" s="387"/>
    </row>
    <row r="2105" spans="36:42">
      <c r="AJ2105" s="391"/>
      <c r="AK2105" s="384"/>
      <c r="AL2105" s="385"/>
      <c r="AM2105" s="386"/>
      <c r="AN2105" s="387"/>
      <c r="AO2105" s="387"/>
      <c r="AP2105" s="387"/>
    </row>
    <row r="2106" spans="36:42">
      <c r="AJ2106" s="391"/>
      <c r="AK2106" s="384"/>
      <c r="AL2106" s="385"/>
      <c r="AM2106" s="386"/>
      <c r="AN2106" s="387"/>
      <c r="AO2106" s="387"/>
      <c r="AP2106" s="387"/>
    </row>
    <row r="2107" spans="36:42">
      <c r="AJ2107" s="391"/>
      <c r="AK2107" s="384"/>
      <c r="AL2107" s="385"/>
      <c r="AM2107" s="386"/>
      <c r="AN2107" s="387"/>
      <c r="AO2107" s="387"/>
      <c r="AP2107" s="387"/>
    </row>
    <row r="2108" spans="36:42">
      <c r="AJ2108" s="391"/>
      <c r="AK2108" s="384"/>
      <c r="AL2108" s="385"/>
      <c r="AM2108" s="386"/>
      <c r="AN2108" s="387"/>
      <c r="AO2108" s="387"/>
      <c r="AP2108" s="387"/>
    </row>
    <row r="2109" spans="36:42">
      <c r="AJ2109" s="391"/>
      <c r="AK2109" s="384"/>
      <c r="AL2109" s="385"/>
      <c r="AM2109" s="386"/>
      <c r="AN2109" s="387"/>
      <c r="AO2109" s="387"/>
      <c r="AP2109" s="387"/>
    </row>
    <row r="2110" spans="36:42">
      <c r="AJ2110" s="391"/>
      <c r="AK2110" s="384"/>
      <c r="AL2110" s="385"/>
      <c r="AM2110" s="386"/>
      <c r="AN2110" s="387"/>
      <c r="AO2110" s="387"/>
      <c r="AP2110" s="387"/>
    </row>
    <row r="2111" spans="36:42">
      <c r="AJ2111" s="391"/>
      <c r="AK2111" s="384"/>
      <c r="AL2111" s="385"/>
      <c r="AM2111" s="386"/>
      <c r="AN2111" s="387"/>
      <c r="AO2111" s="387"/>
      <c r="AP2111" s="387"/>
    </row>
    <row r="2112" spans="36:42">
      <c r="AJ2112" s="391"/>
      <c r="AK2112" s="384"/>
      <c r="AL2112" s="385"/>
      <c r="AM2112" s="386"/>
      <c r="AN2112" s="387"/>
      <c r="AO2112" s="387"/>
      <c r="AP2112" s="387"/>
    </row>
    <row r="2113" spans="36:42">
      <c r="AJ2113" s="391"/>
      <c r="AK2113" s="384"/>
      <c r="AL2113" s="385"/>
      <c r="AM2113" s="386"/>
      <c r="AN2113" s="387"/>
      <c r="AO2113" s="387"/>
      <c r="AP2113" s="387"/>
    </row>
    <row r="2114" spans="36:42">
      <c r="AJ2114" s="391"/>
      <c r="AK2114" s="384"/>
      <c r="AL2114" s="385"/>
      <c r="AM2114" s="386"/>
      <c r="AN2114" s="387"/>
      <c r="AO2114" s="387"/>
      <c r="AP2114" s="387"/>
    </row>
    <row r="2115" spans="36:42">
      <c r="AJ2115" s="391"/>
      <c r="AK2115" s="384"/>
      <c r="AL2115" s="385"/>
      <c r="AM2115" s="386"/>
      <c r="AN2115" s="387"/>
      <c r="AO2115" s="387"/>
      <c r="AP2115" s="387"/>
    </row>
    <row r="2116" spans="36:42">
      <c r="AJ2116" s="391"/>
      <c r="AK2116" s="384"/>
      <c r="AL2116" s="385"/>
      <c r="AM2116" s="386"/>
      <c r="AN2116" s="387"/>
      <c r="AO2116" s="387"/>
      <c r="AP2116" s="387"/>
    </row>
    <row r="2117" spans="36:42">
      <c r="AJ2117" s="391"/>
      <c r="AK2117" s="384"/>
      <c r="AL2117" s="385"/>
      <c r="AM2117" s="386"/>
      <c r="AN2117" s="387"/>
      <c r="AO2117" s="387"/>
      <c r="AP2117" s="387"/>
    </row>
    <row r="2118" spans="36:42">
      <c r="AJ2118" s="391"/>
      <c r="AK2118" s="384"/>
      <c r="AL2118" s="385"/>
      <c r="AM2118" s="386"/>
      <c r="AN2118" s="387"/>
      <c r="AO2118" s="387"/>
      <c r="AP2118" s="387"/>
    </row>
    <row r="2119" spans="36:42">
      <c r="AJ2119" s="391"/>
      <c r="AK2119" s="384"/>
      <c r="AL2119" s="385"/>
      <c r="AM2119" s="386"/>
      <c r="AN2119" s="387"/>
      <c r="AO2119" s="387"/>
      <c r="AP2119" s="387"/>
    </row>
    <row r="2120" spans="36:42">
      <c r="AJ2120" s="391"/>
      <c r="AK2120" s="384"/>
      <c r="AL2120" s="385"/>
      <c r="AM2120" s="386"/>
      <c r="AN2120" s="387"/>
      <c r="AO2120" s="387"/>
      <c r="AP2120" s="387"/>
    </row>
    <row r="2121" spans="36:42">
      <c r="AJ2121" s="391"/>
      <c r="AK2121" s="384"/>
      <c r="AL2121" s="385"/>
      <c r="AM2121" s="386"/>
      <c r="AN2121" s="387"/>
      <c r="AO2121" s="387"/>
      <c r="AP2121" s="387"/>
    </row>
    <row r="2122" spans="36:42">
      <c r="AJ2122" s="391"/>
      <c r="AK2122" s="384"/>
      <c r="AL2122" s="385"/>
      <c r="AM2122" s="386"/>
      <c r="AN2122" s="387"/>
      <c r="AO2122" s="387"/>
      <c r="AP2122" s="387"/>
    </row>
    <row r="2123" spans="36:42">
      <c r="AJ2123" s="391"/>
      <c r="AK2123" s="384"/>
      <c r="AL2123" s="385"/>
      <c r="AM2123" s="386"/>
      <c r="AN2123" s="387"/>
      <c r="AO2123" s="387"/>
      <c r="AP2123" s="387"/>
    </row>
    <row r="2124" spans="36:42">
      <c r="AJ2124" s="391"/>
      <c r="AK2124" s="384"/>
      <c r="AL2124" s="385"/>
      <c r="AM2124" s="386"/>
      <c r="AN2124" s="387"/>
      <c r="AO2124" s="387"/>
      <c r="AP2124" s="387"/>
    </row>
    <row r="2125" spans="36:42">
      <c r="AJ2125" s="391"/>
      <c r="AK2125" s="384"/>
      <c r="AL2125" s="385"/>
      <c r="AM2125" s="386"/>
      <c r="AN2125" s="387"/>
      <c r="AO2125" s="387"/>
      <c r="AP2125" s="387"/>
    </row>
    <row r="2126" spans="36:42">
      <c r="AJ2126" s="391"/>
      <c r="AK2126" s="384"/>
      <c r="AL2126" s="385"/>
      <c r="AM2126" s="386"/>
      <c r="AN2126" s="387"/>
      <c r="AO2126" s="387"/>
      <c r="AP2126" s="387"/>
    </row>
    <row r="2127" spans="36:42">
      <c r="AJ2127" s="391"/>
      <c r="AK2127" s="384"/>
      <c r="AL2127" s="385"/>
      <c r="AM2127" s="386"/>
      <c r="AN2127" s="387"/>
      <c r="AO2127" s="387"/>
      <c r="AP2127" s="387"/>
    </row>
    <row r="2128" spans="36:42">
      <c r="AJ2128" s="391"/>
      <c r="AK2128" s="384"/>
      <c r="AL2128" s="385"/>
      <c r="AM2128" s="386"/>
      <c r="AN2128" s="387"/>
      <c r="AO2128" s="387"/>
      <c r="AP2128" s="387"/>
    </row>
    <row r="2129" spans="36:42">
      <c r="AJ2129" s="391"/>
      <c r="AK2129" s="384"/>
      <c r="AL2129" s="385"/>
      <c r="AM2129" s="386"/>
      <c r="AN2129" s="387"/>
      <c r="AO2129" s="387"/>
      <c r="AP2129" s="387"/>
    </row>
    <row r="2130" spans="36:42">
      <c r="AJ2130" s="391"/>
      <c r="AK2130" s="384"/>
      <c r="AL2130" s="385"/>
      <c r="AM2130" s="386"/>
      <c r="AN2130" s="387"/>
      <c r="AO2130" s="387"/>
      <c r="AP2130" s="387"/>
    </row>
    <row r="2131" spans="36:42">
      <c r="AJ2131" s="391"/>
      <c r="AK2131" s="384"/>
      <c r="AL2131" s="385"/>
      <c r="AM2131" s="386"/>
      <c r="AN2131" s="387"/>
      <c r="AO2131" s="387"/>
      <c r="AP2131" s="387"/>
    </row>
    <row r="2132" spans="36:42">
      <c r="AJ2132" s="391"/>
      <c r="AK2132" s="384"/>
      <c r="AL2132" s="385"/>
      <c r="AM2132" s="386"/>
      <c r="AN2132" s="387"/>
      <c r="AO2132" s="387"/>
      <c r="AP2132" s="387"/>
    </row>
    <row r="2133" spans="36:42">
      <c r="AJ2133" s="391"/>
      <c r="AK2133" s="384"/>
      <c r="AL2133" s="385"/>
      <c r="AM2133" s="386"/>
      <c r="AN2133" s="387"/>
      <c r="AO2133" s="387"/>
      <c r="AP2133" s="387"/>
    </row>
    <row r="2134" spans="36:42">
      <c r="AJ2134" s="391"/>
      <c r="AK2134" s="384"/>
      <c r="AL2134" s="385"/>
      <c r="AM2134" s="386"/>
      <c r="AN2134" s="387"/>
      <c r="AO2134" s="387"/>
      <c r="AP2134" s="387"/>
    </row>
    <row r="2135" spans="36:42">
      <c r="AJ2135" s="391"/>
      <c r="AK2135" s="384"/>
      <c r="AL2135" s="385"/>
      <c r="AM2135" s="386"/>
      <c r="AN2135" s="387"/>
      <c r="AO2135" s="387"/>
      <c r="AP2135" s="387"/>
    </row>
    <row r="2136" spans="36:42">
      <c r="AJ2136" s="391"/>
      <c r="AK2136" s="384"/>
      <c r="AL2136" s="385"/>
      <c r="AM2136" s="386"/>
      <c r="AN2136" s="387"/>
      <c r="AO2136" s="387"/>
      <c r="AP2136" s="387"/>
    </row>
    <row r="2137" spans="36:42">
      <c r="AJ2137" s="391"/>
      <c r="AK2137" s="384"/>
      <c r="AL2137" s="385"/>
      <c r="AM2137" s="386"/>
      <c r="AN2137" s="387"/>
      <c r="AO2137" s="387"/>
      <c r="AP2137" s="387"/>
    </row>
    <row r="2138" spans="36:42">
      <c r="AJ2138" s="391"/>
      <c r="AK2138" s="384"/>
      <c r="AL2138" s="385"/>
      <c r="AM2138" s="386"/>
      <c r="AN2138" s="387"/>
      <c r="AO2138" s="387"/>
      <c r="AP2138" s="387"/>
    </row>
    <row r="2139" spans="36:42">
      <c r="AJ2139" s="391"/>
      <c r="AK2139" s="384"/>
      <c r="AL2139" s="385"/>
      <c r="AM2139" s="386"/>
      <c r="AN2139" s="387"/>
      <c r="AO2139" s="387"/>
      <c r="AP2139" s="387"/>
    </row>
    <row r="2140" spans="36:42">
      <c r="AJ2140" s="391"/>
      <c r="AK2140" s="384"/>
      <c r="AL2140" s="385"/>
      <c r="AM2140" s="386"/>
      <c r="AN2140" s="387"/>
      <c r="AO2140" s="387"/>
      <c r="AP2140" s="387"/>
    </row>
    <row r="2141" spans="36:42">
      <c r="AJ2141" s="391"/>
      <c r="AK2141" s="384"/>
      <c r="AL2141" s="385"/>
      <c r="AM2141" s="386"/>
      <c r="AN2141" s="387"/>
      <c r="AO2141" s="387"/>
      <c r="AP2141" s="387"/>
    </row>
    <row r="2142" spans="36:42">
      <c r="AJ2142" s="391"/>
      <c r="AK2142" s="384"/>
      <c r="AL2142" s="385"/>
      <c r="AM2142" s="386"/>
      <c r="AN2142" s="387"/>
      <c r="AO2142" s="387"/>
      <c r="AP2142" s="387"/>
    </row>
    <row r="2143" spans="36:42">
      <c r="AJ2143" s="391"/>
      <c r="AK2143" s="384"/>
      <c r="AL2143" s="385"/>
      <c r="AM2143" s="386"/>
      <c r="AN2143" s="387"/>
      <c r="AO2143" s="387"/>
      <c r="AP2143" s="387"/>
    </row>
    <row r="2144" spans="36:42">
      <c r="AJ2144" s="391"/>
      <c r="AK2144" s="384"/>
      <c r="AL2144" s="385"/>
      <c r="AM2144" s="386"/>
      <c r="AN2144" s="387"/>
      <c r="AO2144" s="387"/>
      <c r="AP2144" s="387"/>
    </row>
    <row r="2145" spans="36:42">
      <c r="AJ2145" s="391"/>
      <c r="AK2145" s="384"/>
      <c r="AL2145" s="385"/>
      <c r="AM2145" s="386"/>
      <c r="AN2145" s="387"/>
      <c r="AO2145" s="387"/>
      <c r="AP2145" s="387"/>
    </row>
    <row r="2146" spans="36:42">
      <c r="AJ2146" s="391"/>
      <c r="AK2146" s="384"/>
      <c r="AL2146" s="385"/>
      <c r="AM2146" s="386"/>
      <c r="AN2146" s="387"/>
      <c r="AO2146" s="387"/>
      <c r="AP2146" s="387"/>
    </row>
    <row r="2147" spans="36:42">
      <c r="AJ2147" s="391"/>
      <c r="AK2147" s="384"/>
      <c r="AL2147" s="385"/>
      <c r="AM2147" s="386"/>
      <c r="AN2147" s="387"/>
      <c r="AO2147" s="387"/>
      <c r="AP2147" s="387"/>
    </row>
    <row r="2148" spans="36:42">
      <c r="AJ2148" s="391"/>
      <c r="AK2148" s="384"/>
      <c r="AL2148" s="385"/>
      <c r="AM2148" s="386"/>
      <c r="AN2148" s="387"/>
      <c r="AO2148" s="387"/>
      <c r="AP2148" s="387"/>
    </row>
    <row r="2149" spans="36:42">
      <c r="AJ2149" s="391"/>
      <c r="AK2149" s="384"/>
      <c r="AL2149" s="385"/>
      <c r="AM2149" s="386"/>
      <c r="AN2149" s="387"/>
      <c r="AO2149" s="387"/>
      <c r="AP2149" s="387"/>
    </row>
    <row r="2150" spans="36:42">
      <c r="AJ2150" s="391"/>
      <c r="AK2150" s="384"/>
      <c r="AL2150" s="385"/>
      <c r="AM2150" s="386"/>
      <c r="AN2150" s="387"/>
      <c r="AO2150" s="387"/>
      <c r="AP2150" s="387"/>
    </row>
    <row r="2151" spans="36:42">
      <c r="AJ2151" s="391"/>
      <c r="AK2151" s="384"/>
      <c r="AL2151" s="385"/>
      <c r="AM2151" s="386"/>
      <c r="AN2151" s="387"/>
      <c r="AO2151" s="387"/>
      <c r="AP2151" s="387"/>
    </row>
    <row r="2152" spans="36:42">
      <c r="AJ2152" s="391"/>
      <c r="AK2152" s="384"/>
      <c r="AL2152" s="385"/>
      <c r="AM2152" s="386"/>
      <c r="AN2152" s="387"/>
      <c r="AO2152" s="387"/>
      <c r="AP2152" s="387"/>
    </row>
    <row r="2153" spans="36:42">
      <c r="AJ2153" s="391"/>
      <c r="AK2153" s="384"/>
      <c r="AL2153" s="385"/>
      <c r="AM2153" s="386"/>
      <c r="AN2153" s="387"/>
      <c r="AO2153" s="387"/>
      <c r="AP2153" s="387"/>
    </row>
    <row r="2154" spans="36:42">
      <c r="AJ2154" s="391"/>
      <c r="AK2154" s="384"/>
      <c r="AL2154" s="385"/>
      <c r="AM2154" s="386"/>
      <c r="AN2154" s="387"/>
      <c r="AO2154" s="387"/>
      <c r="AP2154" s="387"/>
    </row>
    <row r="2155" spans="36:42">
      <c r="AJ2155" s="391"/>
      <c r="AK2155" s="384"/>
      <c r="AL2155" s="385"/>
      <c r="AM2155" s="386"/>
      <c r="AN2155" s="387"/>
      <c r="AO2155" s="387"/>
      <c r="AP2155" s="387"/>
    </row>
    <row r="2156" spans="36:42">
      <c r="AJ2156" s="391"/>
      <c r="AK2156" s="384"/>
      <c r="AL2156" s="385"/>
      <c r="AM2156" s="386"/>
      <c r="AN2156" s="387"/>
      <c r="AO2156" s="387"/>
      <c r="AP2156" s="387"/>
    </row>
    <row r="2157" spans="36:42">
      <c r="AJ2157" s="391"/>
      <c r="AK2157" s="384"/>
      <c r="AL2157" s="385"/>
      <c r="AM2157" s="386"/>
      <c r="AN2157" s="387"/>
      <c r="AO2157" s="387"/>
      <c r="AP2157" s="387"/>
    </row>
    <row r="2158" spans="36:42">
      <c r="AJ2158" s="391"/>
      <c r="AK2158" s="384"/>
      <c r="AL2158" s="385"/>
      <c r="AM2158" s="386"/>
      <c r="AN2158" s="387"/>
      <c r="AO2158" s="387"/>
      <c r="AP2158" s="387"/>
    </row>
    <row r="2159" spans="36:42">
      <c r="AJ2159" s="391"/>
      <c r="AK2159" s="384"/>
      <c r="AL2159" s="385"/>
      <c r="AM2159" s="386"/>
      <c r="AN2159" s="387"/>
      <c r="AO2159" s="387"/>
      <c r="AP2159" s="387"/>
    </row>
    <row r="2160" spans="36:42">
      <c r="AJ2160" s="391"/>
      <c r="AK2160" s="384"/>
      <c r="AL2160" s="385"/>
      <c r="AM2160" s="386"/>
      <c r="AN2160" s="387"/>
      <c r="AO2160" s="387"/>
      <c r="AP2160" s="387"/>
    </row>
    <row r="2161" spans="36:42">
      <c r="AJ2161" s="391"/>
      <c r="AK2161" s="384"/>
      <c r="AL2161" s="385"/>
      <c r="AM2161" s="386"/>
      <c r="AN2161" s="387"/>
      <c r="AO2161" s="387"/>
      <c r="AP2161" s="387"/>
    </row>
    <row r="2162" spans="36:42">
      <c r="AJ2162" s="391"/>
      <c r="AK2162" s="384"/>
      <c r="AL2162" s="385"/>
      <c r="AM2162" s="386"/>
      <c r="AN2162" s="387"/>
      <c r="AO2162" s="387"/>
      <c r="AP2162" s="387"/>
    </row>
    <row r="2163" spans="36:42">
      <c r="AJ2163" s="391"/>
      <c r="AK2163" s="384"/>
      <c r="AL2163" s="385"/>
      <c r="AM2163" s="386"/>
      <c r="AN2163" s="387"/>
      <c r="AO2163" s="387"/>
      <c r="AP2163" s="387"/>
    </row>
    <row r="2164" spans="36:42">
      <c r="AJ2164" s="391"/>
      <c r="AK2164" s="384"/>
      <c r="AL2164" s="385"/>
      <c r="AM2164" s="386"/>
      <c r="AN2164" s="387"/>
      <c r="AO2164" s="387"/>
      <c r="AP2164" s="387"/>
    </row>
    <row r="2165" spans="36:42">
      <c r="AJ2165" s="391"/>
      <c r="AK2165" s="384"/>
      <c r="AL2165" s="385"/>
      <c r="AM2165" s="386"/>
      <c r="AN2165" s="387"/>
      <c r="AO2165" s="387"/>
      <c r="AP2165" s="387"/>
    </row>
    <row r="2166" spans="36:42">
      <c r="AJ2166" s="391"/>
      <c r="AK2166" s="384"/>
      <c r="AL2166" s="385"/>
      <c r="AM2166" s="386"/>
      <c r="AN2166" s="387"/>
      <c r="AO2166" s="387"/>
      <c r="AP2166" s="387"/>
    </row>
    <row r="2167" spans="36:42">
      <c r="AJ2167" s="391"/>
      <c r="AK2167" s="384"/>
      <c r="AL2167" s="385"/>
      <c r="AM2167" s="386"/>
      <c r="AN2167" s="387"/>
      <c r="AO2167" s="387"/>
      <c r="AP2167" s="387"/>
    </row>
    <row r="2168" spans="36:42">
      <c r="AJ2168" s="391"/>
      <c r="AK2168" s="384"/>
      <c r="AL2168" s="385"/>
      <c r="AM2168" s="386"/>
      <c r="AN2168" s="387"/>
      <c r="AO2168" s="387"/>
      <c r="AP2168" s="387"/>
    </row>
    <row r="2169" spans="36:42">
      <c r="AJ2169" s="391"/>
      <c r="AK2169" s="384"/>
      <c r="AL2169" s="385"/>
      <c r="AM2169" s="386"/>
      <c r="AN2169" s="387"/>
      <c r="AO2169" s="387"/>
      <c r="AP2169" s="387"/>
    </row>
    <row r="2170" spans="36:42">
      <c r="AJ2170" s="391"/>
      <c r="AK2170" s="384"/>
      <c r="AL2170" s="385"/>
      <c r="AM2170" s="386"/>
      <c r="AN2170" s="387"/>
      <c r="AO2170" s="387"/>
      <c r="AP2170" s="387"/>
    </row>
    <row r="2171" spans="36:42">
      <c r="AJ2171" s="391"/>
      <c r="AK2171" s="384"/>
      <c r="AL2171" s="385"/>
      <c r="AM2171" s="386"/>
      <c r="AN2171" s="387"/>
      <c r="AO2171" s="387"/>
      <c r="AP2171" s="387"/>
    </row>
    <row r="2172" spans="36:42">
      <c r="AJ2172" s="391"/>
      <c r="AK2172" s="384"/>
      <c r="AL2172" s="385"/>
      <c r="AM2172" s="386"/>
      <c r="AN2172" s="387"/>
      <c r="AO2172" s="387"/>
      <c r="AP2172" s="387"/>
    </row>
    <row r="2173" spans="36:42">
      <c r="AP2173" s="387"/>
    </row>
    <row r="2174" spans="36:42">
      <c r="AP2174" s="387"/>
    </row>
    <row r="2175" spans="36:42">
      <c r="AJ2175" s="391"/>
      <c r="AK2175" s="384"/>
      <c r="AL2175" s="385"/>
      <c r="AM2175" s="386"/>
      <c r="AN2175" s="387"/>
      <c r="AO2175" s="387"/>
      <c r="AP2175" s="387"/>
    </row>
    <row r="2176" spans="36:42">
      <c r="AJ2176" s="391"/>
      <c r="AK2176" s="384"/>
      <c r="AL2176" s="385"/>
      <c r="AM2176" s="386"/>
      <c r="AN2176" s="387"/>
      <c r="AO2176" s="387"/>
      <c r="AP2176" s="387"/>
    </row>
    <row r="2177" spans="36:42">
      <c r="AJ2177" s="391"/>
      <c r="AK2177" s="384"/>
      <c r="AL2177" s="385"/>
      <c r="AM2177" s="386"/>
      <c r="AN2177" s="387"/>
      <c r="AO2177" s="387"/>
      <c r="AP2177" s="387"/>
    </row>
    <row r="2178" spans="36:42">
      <c r="AJ2178" s="391"/>
      <c r="AK2178" s="384"/>
      <c r="AL2178" s="385"/>
      <c r="AM2178" s="386"/>
      <c r="AN2178" s="387"/>
      <c r="AO2178" s="387"/>
      <c r="AP2178" s="387"/>
    </row>
    <row r="2179" spans="36:42">
      <c r="AJ2179" s="391"/>
      <c r="AK2179" s="384"/>
      <c r="AL2179" s="385"/>
      <c r="AM2179" s="386"/>
      <c r="AN2179" s="387"/>
      <c r="AO2179" s="387"/>
      <c r="AP2179" s="387"/>
    </row>
    <row r="2180" spans="36:42">
      <c r="AJ2180" s="391"/>
      <c r="AK2180" s="384"/>
      <c r="AL2180" s="385"/>
      <c r="AM2180" s="386"/>
      <c r="AN2180" s="387"/>
      <c r="AO2180" s="387"/>
      <c r="AP2180" s="387"/>
    </row>
    <row r="2181" spans="36:42">
      <c r="AJ2181" s="391"/>
      <c r="AK2181" s="384"/>
      <c r="AL2181" s="385"/>
      <c r="AM2181" s="386"/>
      <c r="AN2181" s="387"/>
      <c r="AO2181" s="387"/>
      <c r="AP2181" s="387"/>
    </row>
    <row r="2182" spans="36:42">
      <c r="AJ2182" s="391"/>
      <c r="AK2182" s="384"/>
      <c r="AL2182" s="385"/>
      <c r="AM2182" s="386"/>
      <c r="AN2182" s="387"/>
      <c r="AO2182" s="387"/>
      <c r="AP2182" s="387"/>
    </row>
    <row r="2183" spans="36:42">
      <c r="AJ2183" s="391"/>
      <c r="AK2183" s="384"/>
      <c r="AL2183" s="385"/>
      <c r="AM2183" s="386"/>
      <c r="AN2183" s="387"/>
      <c r="AO2183" s="387"/>
      <c r="AP2183" s="387"/>
    </row>
    <row r="2184" spans="36:42">
      <c r="AJ2184" s="391"/>
      <c r="AK2184" s="384"/>
      <c r="AL2184" s="385"/>
      <c r="AM2184" s="386"/>
      <c r="AN2184" s="387"/>
      <c r="AO2184" s="387"/>
      <c r="AP2184" s="387"/>
    </row>
    <row r="2185" spans="36:42">
      <c r="AJ2185" s="391"/>
      <c r="AK2185" s="384"/>
      <c r="AL2185" s="385"/>
      <c r="AM2185" s="386"/>
      <c r="AN2185" s="387"/>
      <c r="AO2185" s="387"/>
      <c r="AP2185" s="387"/>
    </row>
    <row r="2186" spans="36:42">
      <c r="AJ2186" s="391"/>
      <c r="AK2186" s="384"/>
      <c r="AL2186" s="385"/>
      <c r="AM2186" s="386"/>
      <c r="AN2186" s="387"/>
      <c r="AO2186" s="387"/>
      <c r="AP2186" s="387"/>
    </row>
    <row r="2187" spans="36:42">
      <c r="AJ2187" s="391"/>
      <c r="AK2187" s="384"/>
      <c r="AL2187" s="385"/>
      <c r="AM2187" s="386"/>
      <c r="AN2187" s="387"/>
      <c r="AO2187" s="387"/>
      <c r="AP2187" s="387"/>
    </row>
    <row r="2188" spans="36:42">
      <c r="AJ2188" s="391"/>
      <c r="AK2188" s="384"/>
      <c r="AL2188" s="385"/>
      <c r="AM2188" s="386"/>
      <c r="AN2188" s="387"/>
      <c r="AO2188" s="387"/>
      <c r="AP2188" s="387"/>
    </row>
    <row r="2189" spans="36:42">
      <c r="AJ2189" s="391"/>
      <c r="AK2189" s="384"/>
      <c r="AL2189" s="385"/>
      <c r="AM2189" s="386"/>
      <c r="AN2189" s="387"/>
      <c r="AO2189" s="387"/>
      <c r="AP2189" s="387"/>
    </row>
    <row r="2190" spans="36:42">
      <c r="AJ2190" s="391"/>
      <c r="AK2190" s="384"/>
      <c r="AL2190" s="385"/>
      <c r="AM2190" s="386"/>
      <c r="AN2190" s="387"/>
      <c r="AO2190" s="387"/>
      <c r="AP2190" s="387"/>
    </row>
    <row r="2191" spans="36:42">
      <c r="AJ2191" s="391"/>
      <c r="AK2191" s="384"/>
      <c r="AL2191" s="385"/>
      <c r="AM2191" s="386"/>
      <c r="AN2191" s="387"/>
      <c r="AO2191" s="387"/>
      <c r="AP2191" s="387"/>
    </row>
    <row r="2192" spans="36:42">
      <c r="AJ2192" s="391"/>
      <c r="AK2192" s="384"/>
      <c r="AL2192" s="385"/>
      <c r="AM2192" s="386"/>
      <c r="AN2192" s="387"/>
      <c r="AO2192" s="387"/>
      <c r="AP2192" s="387"/>
    </row>
    <row r="2193" spans="36:42">
      <c r="AJ2193" s="391"/>
      <c r="AK2193" s="384"/>
      <c r="AL2193" s="385"/>
      <c r="AM2193" s="386"/>
      <c r="AN2193" s="387"/>
      <c r="AO2193" s="387"/>
      <c r="AP2193" s="387"/>
    </row>
    <row r="2194" spans="36:42">
      <c r="AJ2194" s="391"/>
      <c r="AK2194" s="384"/>
      <c r="AL2194" s="385"/>
      <c r="AM2194" s="386"/>
      <c r="AN2194" s="387"/>
      <c r="AO2194" s="387"/>
      <c r="AP2194" s="387"/>
    </row>
    <row r="2195" spans="36:42">
      <c r="AJ2195" s="391"/>
      <c r="AK2195" s="384"/>
      <c r="AL2195" s="385"/>
      <c r="AM2195" s="386"/>
      <c r="AN2195" s="387"/>
      <c r="AO2195" s="387"/>
      <c r="AP2195" s="387"/>
    </row>
    <row r="2196" spans="36:42">
      <c r="AJ2196" s="391"/>
      <c r="AK2196" s="384"/>
      <c r="AL2196" s="385"/>
      <c r="AM2196" s="386"/>
      <c r="AN2196" s="387"/>
      <c r="AO2196" s="387"/>
      <c r="AP2196" s="387"/>
    </row>
    <row r="2197" spans="36:42">
      <c r="AJ2197" s="391"/>
      <c r="AK2197" s="384"/>
      <c r="AL2197" s="385"/>
      <c r="AM2197" s="386"/>
      <c r="AN2197" s="387"/>
      <c r="AO2197" s="387"/>
      <c r="AP2197" s="387"/>
    </row>
    <row r="2198" spans="36:42">
      <c r="AP2198" s="387"/>
    </row>
    <row r="2199" spans="36:42">
      <c r="AP2199" s="387"/>
    </row>
    <row r="2200" spans="36:42">
      <c r="AJ2200" s="391"/>
      <c r="AK2200" s="384"/>
      <c r="AL2200" s="385"/>
      <c r="AM2200" s="386"/>
      <c r="AN2200" s="387"/>
      <c r="AO2200" s="387"/>
      <c r="AP2200" s="387"/>
    </row>
    <row r="2201" spans="36:42">
      <c r="AJ2201" s="391"/>
      <c r="AK2201" s="384"/>
      <c r="AL2201" s="385"/>
      <c r="AM2201" s="386"/>
      <c r="AN2201" s="387"/>
      <c r="AO2201" s="387"/>
      <c r="AP2201" s="387"/>
    </row>
    <row r="2202" spans="36:42">
      <c r="AJ2202" s="391"/>
      <c r="AK2202" s="384"/>
      <c r="AL2202" s="385"/>
      <c r="AM2202" s="386"/>
      <c r="AN2202" s="387"/>
      <c r="AO2202" s="387"/>
      <c r="AP2202" s="387"/>
    </row>
    <row r="2203" spans="36:42">
      <c r="AJ2203" s="391"/>
      <c r="AK2203" s="384"/>
      <c r="AL2203" s="385"/>
      <c r="AM2203" s="386"/>
      <c r="AN2203" s="387"/>
      <c r="AO2203" s="387"/>
      <c r="AP2203" s="387"/>
    </row>
    <row r="2204" spans="36:42">
      <c r="AJ2204" s="391"/>
      <c r="AK2204" s="384"/>
      <c r="AL2204" s="385"/>
      <c r="AM2204" s="386"/>
      <c r="AN2204" s="387"/>
      <c r="AO2204" s="387"/>
      <c r="AP2204" s="387"/>
    </row>
    <row r="2205" spans="36:42">
      <c r="AJ2205" s="391"/>
      <c r="AK2205" s="384"/>
      <c r="AL2205" s="385"/>
      <c r="AM2205" s="386"/>
      <c r="AN2205" s="387"/>
      <c r="AO2205" s="387"/>
      <c r="AP2205" s="387"/>
    </row>
    <row r="2206" spans="36:42">
      <c r="AJ2206" s="391"/>
      <c r="AK2206" s="384"/>
      <c r="AL2206" s="385"/>
      <c r="AM2206" s="386"/>
      <c r="AN2206" s="387"/>
      <c r="AO2206" s="387"/>
      <c r="AP2206" s="387"/>
    </row>
    <row r="2207" spans="36:42">
      <c r="AJ2207" s="391"/>
      <c r="AK2207" s="384"/>
      <c r="AL2207" s="385"/>
      <c r="AM2207" s="386"/>
      <c r="AN2207" s="387"/>
      <c r="AO2207" s="387"/>
      <c r="AP2207" s="387"/>
    </row>
    <row r="2208" spans="36:42">
      <c r="AJ2208" s="391"/>
      <c r="AK2208" s="384"/>
      <c r="AL2208" s="385"/>
      <c r="AM2208" s="386"/>
      <c r="AN2208" s="387"/>
      <c r="AO2208" s="387"/>
      <c r="AP2208" s="387"/>
    </row>
    <row r="2209" spans="36:42">
      <c r="AJ2209" s="391"/>
      <c r="AK2209" s="384"/>
      <c r="AL2209" s="385"/>
      <c r="AM2209" s="386"/>
      <c r="AN2209" s="387"/>
      <c r="AO2209" s="387"/>
      <c r="AP2209" s="387"/>
    </row>
    <row r="2210" spans="36:42">
      <c r="AJ2210" s="391"/>
      <c r="AK2210" s="384"/>
      <c r="AL2210" s="385"/>
      <c r="AM2210" s="386"/>
      <c r="AN2210" s="387"/>
      <c r="AO2210" s="387"/>
      <c r="AP2210" s="387"/>
    </row>
    <row r="2211" spans="36:42">
      <c r="AJ2211" s="391"/>
      <c r="AK2211" s="384"/>
      <c r="AL2211" s="385"/>
      <c r="AM2211" s="386"/>
      <c r="AN2211" s="387"/>
      <c r="AO2211" s="387"/>
      <c r="AP2211" s="387"/>
    </row>
    <row r="2212" spans="36:42">
      <c r="AJ2212" s="391"/>
      <c r="AK2212" s="384"/>
      <c r="AL2212" s="385"/>
      <c r="AM2212" s="386"/>
      <c r="AN2212" s="387"/>
      <c r="AO2212" s="387"/>
      <c r="AP2212" s="387"/>
    </row>
    <row r="2213" spans="36:42">
      <c r="AJ2213" s="391"/>
      <c r="AK2213" s="384"/>
      <c r="AL2213" s="385"/>
      <c r="AM2213" s="386"/>
      <c r="AN2213" s="387"/>
      <c r="AO2213" s="387"/>
      <c r="AP2213" s="387"/>
    </row>
    <row r="2214" spans="36:42">
      <c r="AJ2214" s="391"/>
      <c r="AK2214" s="384"/>
      <c r="AL2214" s="385"/>
      <c r="AM2214" s="386"/>
      <c r="AN2214" s="387"/>
      <c r="AO2214" s="387"/>
      <c r="AP2214" s="387"/>
    </row>
    <row r="2215" spans="36:42">
      <c r="AJ2215" s="391"/>
      <c r="AK2215" s="384"/>
      <c r="AL2215" s="385"/>
      <c r="AM2215" s="386"/>
      <c r="AN2215" s="387"/>
      <c r="AO2215" s="387"/>
      <c r="AP2215" s="387"/>
    </row>
    <row r="2216" spans="36:42">
      <c r="AJ2216" s="391"/>
      <c r="AK2216" s="384"/>
      <c r="AL2216" s="385"/>
      <c r="AM2216" s="386"/>
      <c r="AN2216" s="387"/>
      <c r="AO2216" s="387"/>
      <c r="AP2216" s="387"/>
    </row>
    <row r="2217" spans="36:42">
      <c r="AJ2217" s="391"/>
      <c r="AK2217" s="384"/>
      <c r="AL2217" s="385"/>
      <c r="AM2217" s="386"/>
      <c r="AN2217" s="387"/>
      <c r="AO2217" s="387"/>
      <c r="AP2217" s="387"/>
    </row>
    <row r="2218" spans="36:42">
      <c r="AJ2218" s="391"/>
      <c r="AK2218" s="384"/>
      <c r="AL2218" s="385"/>
      <c r="AM2218" s="386"/>
      <c r="AN2218" s="387"/>
      <c r="AO2218" s="387"/>
      <c r="AP2218" s="387"/>
    </row>
    <row r="2219" spans="36:42">
      <c r="AJ2219" s="391"/>
      <c r="AK2219" s="384"/>
      <c r="AL2219" s="385"/>
      <c r="AM2219" s="386"/>
      <c r="AN2219" s="387"/>
      <c r="AO2219" s="387"/>
      <c r="AP2219" s="387"/>
    </row>
    <row r="2220" spans="36:42">
      <c r="AJ2220" s="391"/>
      <c r="AK2220" s="384"/>
      <c r="AL2220" s="385"/>
      <c r="AM2220" s="386"/>
      <c r="AN2220" s="387"/>
      <c r="AO2220" s="387"/>
      <c r="AP2220" s="387"/>
    </row>
    <row r="2221" spans="36:42">
      <c r="AJ2221" s="391"/>
      <c r="AK2221" s="384"/>
      <c r="AL2221" s="385"/>
      <c r="AM2221" s="386"/>
      <c r="AN2221" s="387"/>
      <c r="AO2221" s="387"/>
      <c r="AP2221" s="387"/>
    </row>
    <row r="2222" spans="36:42">
      <c r="AJ2222" s="391"/>
      <c r="AK2222" s="384"/>
      <c r="AL2222" s="385"/>
      <c r="AM2222" s="386"/>
      <c r="AN2222" s="387"/>
      <c r="AO2222" s="387"/>
      <c r="AP2222" s="387"/>
    </row>
    <row r="2223" spans="36:42">
      <c r="AJ2223" s="391"/>
      <c r="AK2223" s="384"/>
      <c r="AL2223" s="385"/>
      <c r="AM2223" s="386"/>
      <c r="AN2223" s="387"/>
      <c r="AO2223" s="387"/>
      <c r="AP2223" s="387"/>
    </row>
    <row r="2224" spans="36:42">
      <c r="AJ2224" s="391"/>
      <c r="AK2224" s="384"/>
      <c r="AL2224" s="385"/>
      <c r="AM2224" s="386"/>
      <c r="AN2224" s="387"/>
      <c r="AO2224" s="387"/>
      <c r="AP2224" s="387"/>
    </row>
    <row r="2225" spans="36:42">
      <c r="AJ2225" s="391"/>
      <c r="AK2225" s="384"/>
      <c r="AL2225" s="385"/>
      <c r="AM2225" s="386"/>
      <c r="AN2225" s="387"/>
      <c r="AO2225" s="387"/>
      <c r="AP2225" s="387"/>
    </row>
    <row r="2226" spans="36:42">
      <c r="AJ2226" s="391"/>
      <c r="AK2226" s="384"/>
      <c r="AL2226" s="385"/>
      <c r="AM2226" s="386"/>
      <c r="AN2226" s="387"/>
      <c r="AO2226" s="387"/>
      <c r="AP2226" s="387"/>
    </row>
    <row r="2227" spans="36:42">
      <c r="AJ2227" s="391"/>
      <c r="AK2227" s="384"/>
      <c r="AL2227" s="385"/>
      <c r="AM2227" s="386"/>
      <c r="AN2227" s="387"/>
      <c r="AO2227" s="387"/>
      <c r="AP2227" s="387"/>
    </row>
    <row r="2228" spans="36:42">
      <c r="AJ2228" s="391"/>
      <c r="AK2228" s="384"/>
      <c r="AL2228" s="385"/>
      <c r="AM2228" s="386"/>
      <c r="AN2228" s="387"/>
      <c r="AO2228" s="387"/>
      <c r="AP2228" s="387"/>
    </row>
    <row r="2229" spans="36:42">
      <c r="AJ2229" s="391"/>
      <c r="AK2229" s="384"/>
      <c r="AL2229" s="385"/>
      <c r="AM2229" s="386"/>
      <c r="AN2229" s="387"/>
      <c r="AO2229" s="387"/>
      <c r="AP2229" s="387"/>
    </row>
    <row r="2230" spans="36:42">
      <c r="AJ2230" s="391"/>
      <c r="AK2230" s="384"/>
      <c r="AL2230" s="385"/>
      <c r="AM2230" s="386"/>
      <c r="AN2230" s="387"/>
      <c r="AO2230" s="387"/>
      <c r="AP2230" s="387"/>
    </row>
    <row r="2231" spans="36:42">
      <c r="AJ2231" s="391"/>
      <c r="AK2231" s="384"/>
      <c r="AL2231" s="385"/>
      <c r="AM2231" s="386"/>
      <c r="AN2231" s="387"/>
      <c r="AO2231" s="387"/>
      <c r="AP2231" s="387"/>
    </row>
    <row r="2232" spans="36:42">
      <c r="AJ2232" s="391"/>
      <c r="AK2232" s="384"/>
      <c r="AL2232" s="385"/>
      <c r="AM2232" s="386"/>
      <c r="AN2232" s="387"/>
      <c r="AO2232" s="387"/>
      <c r="AP2232" s="387"/>
    </row>
    <row r="2233" spans="36:42">
      <c r="AJ2233" s="391"/>
      <c r="AK2233" s="384"/>
      <c r="AL2233" s="385"/>
      <c r="AM2233" s="386"/>
      <c r="AN2233" s="387"/>
      <c r="AO2233" s="387"/>
      <c r="AP2233" s="387"/>
    </row>
    <row r="2234" spans="36:42">
      <c r="AJ2234" s="391"/>
      <c r="AK2234" s="384"/>
      <c r="AL2234" s="385"/>
      <c r="AM2234" s="386"/>
      <c r="AN2234" s="387"/>
      <c r="AO2234" s="387"/>
      <c r="AP2234" s="387"/>
    </row>
    <row r="2235" spans="36:42">
      <c r="AJ2235" s="391"/>
      <c r="AK2235" s="384"/>
      <c r="AL2235" s="385"/>
      <c r="AM2235" s="386"/>
      <c r="AN2235" s="387"/>
      <c r="AO2235" s="387"/>
      <c r="AP2235" s="387"/>
    </row>
    <row r="2236" spans="36:42">
      <c r="AJ2236" s="391"/>
      <c r="AK2236" s="384"/>
      <c r="AL2236" s="385"/>
      <c r="AM2236" s="386"/>
      <c r="AN2236" s="387"/>
      <c r="AO2236" s="387"/>
      <c r="AP2236" s="387"/>
    </row>
    <row r="2237" spans="36:42">
      <c r="AJ2237" s="391"/>
      <c r="AK2237" s="384"/>
      <c r="AL2237" s="385"/>
      <c r="AM2237" s="386"/>
      <c r="AN2237" s="387"/>
      <c r="AO2237" s="387"/>
      <c r="AP2237" s="387"/>
    </row>
    <row r="2238" spans="36:42">
      <c r="AJ2238" s="391"/>
      <c r="AK2238" s="384"/>
      <c r="AL2238" s="385"/>
      <c r="AM2238" s="386"/>
      <c r="AN2238" s="387"/>
      <c r="AO2238" s="387"/>
      <c r="AP2238" s="387"/>
    </row>
    <row r="2239" spans="36:42">
      <c r="AJ2239" s="391"/>
      <c r="AK2239" s="384"/>
      <c r="AL2239" s="385"/>
      <c r="AM2239" s="386"/>
      <c r="AN2239" s="387"/>
      <c r="AO2239" s="387"/>
      <c r="AP2239" s="387"/>
    </row>
    <row r="2240" spans="36:42">
      <c r="AJ2240" s="391"/>
      <c r="AK2240" s="384"/>
      <c r="AL2240" s="385"/>
      <c r="AM2240" s="386"/>
      <c r="AN2240" s="387"/>
      <c r="AO2240" s="387"/>
      <c r="AP2240" s="387"/>
    </row>
    <row r="2241" spans="36:42">
      <c r="AJ2241" s="391"/>
      <c r="AK2241" s="384"/>
      <c r="AL2241" s="385"/>
      <c r="AM2241" s="386"/>
      <c r="AN2241" s="387"/>
      <c r="AO2241" s="387"/>
      <c r="AP2241" s="387"/>
    </row>
    <row r="2242" spans="36:42">
      <c r="AJ2242" s="391"/>
      <c r="AK2242" s="384"/>
      <c r="AL2242" s="385"/>
      <c r="AM2242" s="386"/>
      <c r="AN2242" s="387"/>
      <c r="AO2242" s="387"/>
      <c r="AP2242" s="387"/>
    </row>
    <row r="2243" spans="36:42">
      <c r="AJ2243" s="391"/>
      <c r="AK2243" s="384"/>
      <c r="AL2243" s="385"/>
      <c r="AM2243" s="386"/>
      <c r="AN2243" s="387"/>
      <c r="AO2243" s="387"/>
      <c r="AP2243" s="387"/>
    </row>
    <row r="2244" spans="36:42">
      <c r="AJ2244" s="391"/>
      <c r="AK2244" s="384"/>
      <c r="AL2244" s="385"/>
      <c r="AM2244" s="386"/>
      <c r="AN2244" s="387"/>
      <c r="AO2244" s="387"/>
      <c r="AP2244" s="387"/>
    </row>
    <row r="2245" spans="36:42">
      <c r="AJ2245" s="391"/>
      <c r="AK2245" s="384"/>
      <c r="AL2245" s="385"/>
      <c r="AM2245" s="386"/>
      <c r="AN2245" s="387"/>
      <c r="AO2245" s="387"/>
      <c r="AP2245" s="387"/>
    </row>
    <row r="2246" spans="36:42">
      <c r="AJ2246" s="391"/>
      <c r="AK2246" s="384"/>
      <c r="AL2246" s="385"/>
      <c r="AM2246" s="386"/>
      <c r="AN2246" s="387"/>
      <c r="AO2246" s="387"/>
      <c r="AP2246" s="387"/>
    </row>
    <row r="2247" spans="36:42">
      <c r="AJ2247" s="391"/>
      <c r="AK2247" s="384"/>
      <c r="AL2247" s="385"/>
      <c r="AM2247" s="386"/>
      <c r="AN2247" s="387"/>
      <c r="AO2247" s="387"/>
      <c r="AP2247" s="387"/>
    </row>
    <row r="2248" spans="36:42">
      <c r="AJ2248" s="391"/>
      <c r="AK2248" s="384"/>
      <c r="AL2248" s="385"/>
      <c r="AM2248" s="386"/>
      <c r="AN2248" s="387"/>
      <c r="AO2248" s="387"/>
      <c r="AP2248" s="387"/>
    </row>
    <row r="2249" spans="36:42">
      <c r="AJ2249" s="391"/>
      <c r="AK2249" s="384"/>
      <c r="AL2249" s="385"/>
      <c r="AM2249" s="386"/>
      <c r="AN2249" s="387"/>
      <c r="AO2249" s="387"/>
      <c r="AP2249" s="387"/>
    </row>
    <row r="2250" spans="36:42">
      <c r="AJ2250" s="391"/>
      <c r="AK2250" s="384"/>
      <c r="AL2250" s="385"/>
      <c r="AM2250" s="386"/>
      <c r="AN2250" s="387"/>
      <c r="AO2250" s="387"/>
      <c r="AP2250" s="387"/>
    </row>
    <row r="2251" spans="36:42">
      <c r="AJ2251" s="391"/>
      <c r="AK2251" s="384"/>
      <c r="AL2251" s="385"/>
      <c r="AM2251" s="386"/>
      <c r="AN2251" s="387"/>
      <c r="AO2251" s="387"/>
      <c r="AP2251" s="387"/>
    </row>
    <row r="2252" spans="36:42">
      <c r="AJ2252" s="391"/>
      <c r="AK2252" s="384"/>
      <c r="AL2252" s="385"/>
      <c r="AM2252" s="386"/>
      <c r="AN2252" s="387"/>
      <c r="AO2252" s="387"/>
      <c r="AP2252" s="387"/>
    </row>
    <row r="2253" spans="36:42">
      <c r="AJ2253" s="391"/>
      <c r="AK2253" s="384"/>
      <c r="AL2253" s="385"/>
      <c r="AM2253" s="386"/>
      <c r="AN2253" s="387"/>
      <c r="AO2253" s="387"/>
      <c r="AP2253" s="387"/>
    </row>
    <row r="2254" spans="36:42">
      <c r="AJ2254" s="391"/>
      <c r="AK2254" s="384"/>
      <c r="AL2254" s="385"/>
      <c r="AM2254" s="386"/>
      <c r="AN2254" s="387"/>
      <c r="AO2254" s="387"/>
      <c r="AP2254" s="387"/>
    </row>
    <row r="2255" spans="36:42">
      <c r="AJ2255" s="391"/>
      <c r="AK2255" s="384"/>
      <c r="AL2255" s="385"/>
      <c r="AM2255" s="386"/>
      <c r="AN2255" s="387"/>
      <c r="AO2255" s="387"/>
      <c r="AP2255" s="387"/>
    </row>
    <row r="2256" spans="36:42">
      <c r="AJ2256" s="391"/>
      <c r="AK2256" s="384"/>
      <c r="AL2256" s="385"/>
      <c r="AM2256" s="386"/>
      <c r="AN2256" s="387"/>
      <c r="AO2256" s="387"/>
      <c r="AP2256" s="387"/>
    </row>
    <row r="2257" spans="36:42">
      <c r="AJ2257" s="391"/>
      <c r="AK2257" s="384"/>
      <c r="AL2257" s="385"/>
      <c r="AM2257" s="386"/>
      <c r="AN2257" s="387"/>
      <c r="AO2257" s="387"/>
      <c r="AP2257" s="387"/>
    </row>
    <row r="2258" spans="36:42">
      <c r="AJ2258" s="391"/>
      <c r="AK2258" s="384"/>
      <c r="AL2258" s="385"/>
      <c r="AM2258" s="386"/>
      <c r="AN2258" s="387"/>
      <c r="AO2258" s="387"/>
      <c r="AP2258" s="387"/>
    </row>
    <row r="2259" spans="36:42">
      <c r="AJ2259" s="391"/>
      <c r="AK2259" s="384"/>
      <c r="AL2259" s="385"/>
      <c r="AM2259" s="386"/>
      <c r="AN2259" s="387"/>
      <c r="AO2259" s="387"/>
      <c r="AP2259" s="387"/>
    </row>
    <row r="2260" spans="36:42">
      <c r="AJ2260" s="391"/>
      <c r="AK2260" s="384"/>
      <c r="AL2260" s="385"/>
      <c r="AM2260" s="386"/>
      <c r="AN2260" s="387"/>
      <c r="AO2260" s="387"/>
      <c r="AP2260" s="387"/>
    </row>
    <row r="2261" spans="36:42">
      <c r="AP2261" s="387"/>
    </row>
    <row r="2262" spans="36:42">
      <c r="AP2262" s="387"/>
    </row>
    <row r="2263" spans="36:42">
      <c r="AP2263" s="387"/>
    </row>
    <row r="2264" spans="36:42">
      <c r="AP2264" s="387"/>
    </row>
    <row r="2265" spans="36:42">
      <c r="AP2265" s="387"/>
    </row>
    <row r="2266" spans="36:42">
      <c r="AP2266" s="387"/>
    </row>
    <row r="2267" spans="36:42">
      <c r="AP2267" s="387"/>
    </row>
    <row r="2268" spans="36:42">
      <c r="AP2268" s="387"/>
    </row>
    <row r="2269" spans="36:42">
      <c r="AJ2269" s="391"/>
      <c r="AK2269" s="384"/>
      <c r="AL2269" s="385"/>
      <c r="AM2269" s="386"/>
      <c r="AN2269" s="387"/>
      <c r="AO2269" s="387"/>
      <c r="AP2269" s="387"/>
    </row>
    <row r="2270" spans="36:42">
      <c r="AJ2270" s="391"/>
      <c r="AK2270" s="384"/>
      <c r="AL2270" s="385"/>
      <c r="AM2270" s="386"/>
      <c r="AN2270" s="387"/>
      <c r="AO2270" s="387"/>
      <c r="AP2270" s="387"/>
    </row>
    <row r="2271" spans="36:42">
      <c r="AJ2271" s="391"/>
      <c r="AK2271" s="384"/>
      <c r="AL2271" s="385"/>
      <c r="AM2271" s="386"/>
      <c r="AN2271" s="387"/>
      <c r="AO2271" s="387"/>
      <c r="AP2271" s="387"/>
    </row>
    <row r="2272" spans="36:42">
      <c r="AJ2272" s="391"/>
      <c r="AK2272" s="384"/>
      <c r="AL2272" s="385"/>
      <c r="AM2272" s="386"/>
      <c r="AN2272" s="387"/>
      <c r="AO2272" s="387"/>
      <c r="AP2272" s="387"/>
    </row>
    <row r="2273" spans="36:42">
      <c r="AJ2273" s="391"/>
      <c r="AK2273" s="384"/>
      <c r="AL2273" s="385"/>
      <c r="AM2273" s="386"/>
      <c r="AN2273" s="387"/>
      <c r="AO2273" s="387"/>
      <c r="AP2273" s="387"/>
    </row>
    <row r="2274" spans="36:42">
      <c r="AJ2274" s="391"/>
      <c r="AK2274" s="384"/>
      <c r="AL2274" s="385"/>
      <c r="AM2274" s="386"/>
      <c r="AN2274" s="387"/>
      <c r="AO2274" s="387"/>
      <c r="AP2274" s="387"/>
    </row>
    <row r="2275" spans="36:42">
      <c r="AJ2275" s="391"/>
      <c r="AK2275" s="384"/>
      <c r="AL2275" s="385"/>
      <c r="AM2275" s="386"/>
      <c r="AN2275" s="387"/>
      <c r="AO2275" s="387"/>
      <c r="AP2275" s="387"/>
    </row>
    <row r="2276" spans="36:42">
      <c r="AJ2276" s="391"/>
      <c r="AK2276" s="384"/>
      <c r="AL2276" s="385"/>
      <c r="AM2276" s="386"/>
      <c r="AN2276" s="387"/>
      <c r="AO2276" s="387"/>
      <c r="AP2276" s="387"/>
    </row>
    <row r="2277" spans="36:42">
      <c r="AJ2277" s="391"/>
      <c r="AK2277" s="384"/>
      <c r="AL2277" s="385"/>
      <c r="AM2277" s="386"/>
      <c r="AN2277" s="387"/>
      <c r="AO2277" s="387"/>
      <c r="AP2277" s="387"/>
    </row>
    <row r="2278" spans="36:42">
      <c r="AJ2278" s="391"/>
      <c r="AK2278" s="384"/>
      <c r="AL2278" s="385"/>
      <c r="AM2278" s="386"/>
      <c r="AN2278" s="387"/>
      <c r="AO2278" s="387"/>
      <c r="AP2278" s="387"/>
    </row>
    <row r="2279" spans="36:42">
      <c r="AJ2279" s="391"/>
      <c r="AK2279" s="384"/>
      <c r="AL2279" s="385"/>
      <c r="AM2279" s="386"/>
      <c r="AN2279" s="387"/>
      <c r="AO2279" s="387"/>
      <c r="AP2279" s="387"/>
    </row>
    <row r="2280" spans="36:42">
      <c r="AJ2280" s="391"/>
      <c r="AK2280" s="384"/>
      <c r="AL2280" s="385"/>
      <c r="AM2280" s="386"/>
      <c r="AN2280" s="387"/>
      <c r="AO2280" s="387"/>
      <c r="AP2280" s="387"/>
    </row>
    <row r="2281" spans="36:42">
      <c r="AJ2281" s="391"/>
      <c r="AK2281" s="384"/>
      <c r="AL2281" s="385"/>
      <c r="AM2281" s="386"/>
      <c r="AN2281" s="387"/>
      <c r="AO2281" s="387"/>
      <c r="AP2281" s="387"/>
    </row>
    <row r="2282" spans="36:42">
      <c r="AJ2282" s="391"/>
      <c r="AK2282" s="384"/>
      <c r="AL2282" s="385"/>
      <c r="AM2282" s="386"/>
      <c r="AN2282" s="387"/>
      <c r="AO2282" s="387"/>
      <c r="AP2282" s="387"/>
    </row>
    <row r="2283" spans="36:42">
      <c r="AJ2283" s="391"/>
      <c r="AK2283" s="384"/>
      <c r="AL2283" s="385"/>
      <c r="AM2283" s="386"/>
      <c r="AN2283" s="387"/>
      <c r="AO2283" s="387"/>
      <c r="AP2283" s="387"/>
    </row>
    <row r="2284" spans="36:42">
      <c r="AJ2284" s="391"/>
      <c r="AK2284" s="384"/>
      <c r="AL2284" s="385"/>
      <c r="AM2284" s="386"/>
      <c r="AN2284" s="387"/>
      <c r="AO2284" s="387"/>
      <c r="AP2284" s="387"/>
    </row>
    <row r="2285" spans="36:42">
      <c r="AJ2285" s="391"/>
      <c r="AK2285" s="384"/>
      <c r="AL2285" s="385"/>
      <c r="AM2285" s="386"/>
      <c r="AN2285" s="387"/>
      <c r="AO2285" s="387"/>
      <c r="AP2285" s="387"/>
    </row>
    <row r="2286" spans="36:42">
      <c r="AJ2286" s="391"/>
      <c r="AK2286" s="384"/>
      <c r="AL2286" s="385"/>
      <c r="AM2286" s="386"/>
      <c r="AN2286" s="387"/>
      <c r="AO2286" s="387"/>
      <c r="AP2286" s="387"/>
    </row>
    <row r="2287" spans="36:42">
      <c r="AJ2287" s="391"/>
      <c r="AK2287" s="384"/>
      <c r="AL2287" s="385"/>
      <c r="AM2287" s="386"/>
      <c r="AN2287" s="387"/>
      <c r="AO2287" s="387"/>
      <c r="AP2287" s="387"/>
    </row>
    <row r="2288" spans="36:42">
      <c r="AJ2288" s="391"/>
      <c r="AK2288" s="384"/>
      <c r="AL2288" s="385"/>
      <c r="AM2288" s="386"/>
      <c r="AN2288" s="387"/>
      <c r="AO2288" s="387"/>
      <c r="AP2288" s="387"/>
    </row>
    <row r="2289" spans="36:42">
      <c r="AJ2289" s="391"/>
      <c r="AK2289" s="384"/>
      <c r="AL2289" s="385"/>
      <c r="AM2289" s="386"/>
      <c r="AN2289" s="387"/>
      <c r="AO2289" s="387"/>
      <c r="AP2289" s="387"/>
    </row>
    <row r="2290" spans="36:42">
      <c r="AJ2290" s="391"/>
      <c r="AK2290" s="384"/>
      <c r="AL2290" s="385"/>
      <c r="AM2290" s="386"/>
      <c r="AN2290" s="387"/>
      <c r="AO2290" s="387"/>
      <c r="AP2290" s="387"/>
    </row>
    <row r="2291" spans="36:42">
      <c r="AJ2291" s="391"/>
      <c r="AK2291" s="384"/>
      <c r="AL2291" s="385"/>
      <c r="AM2291" s="386"/>
      <c r="AN2291" s="387"/>
      <c r="AO2291" s="387"/>
      <c r="AP2291" s="387"/>
    </row>
    <row r="2292" spans="36:42">
      <c r="AJ2292" s="391"/>
      <c r="AK2292" s="384"/>
      <c r="AL2292" s="385"/>
      <c r="AM2292" s="386"/>
      <c r="AN2292" s="387"/>
      <c r="AO2292" s="387"/>
      <c r="AP2292" s="387"/>
    </row>
    <row r="2293" spans="36:42">
      <c r="AJ2293" s="391"/>
      <c r="AK2293" s="384"/>
      <c r="AL2293" s="385"/>
      <c r="AM2293" s="386"/>
      <c r="AN2293" s="387"/>
      <c r="AO2293" s="387"/>
      <c r="AP2293" s="387"/>
    </row>
    <row r="2294" spans="36:42">
      <c r="AP2294" s="387"/>
    </row>
    <row r="2295" spans="36:42">
      <c r="AP2295" s="387"/>
    </row>
    <row r="2296" spans="36:42">
      <c r="AP2296" s="387"/>
    </row>
    <row r="2297" spans="36:42">
      <c r="AP2297" s="387"/>
    </row>
    <row r="2298" spans="36:42">
      <c r="AP2298" s="387"/>
    </row>
    <row r="2299" spans="36:42">
      <c r="AP2299" s="387"/>
    </row>
    <row r="2300" spans="36:42">
      <c r="AP2300" s="387"/>
    </row>
    <row r="2301" spans="36:42">
      <c r="AP2301" s="387"/>
    </row>
    <row r="2302" spans="36:42">
      <c r="AJ2302" s="391"/>
      <c r="AK2302" s="384"/>
      <c r="AL2302" s="385"/>
      <c r="AM2302" s="386"/>
      <c r="AN2302" s="387"/>
      <c r="AO2302" s="387"/>
      <c r="AP2302" s="387"/>
    </row>
    <row r="2303" spans="36:42">
      <c r="AJ2303" s="391"/>
      <c r="AK2303" s="384"/>
      <c r="AL2303" s="385"/>
      <c r="AM2303" s="386"/>
      <c r="AN2303" s="387"/>
      <c r="AO2303" s="387"/>
      <c r="AP2303" s="387"/>
    </row>
    <row r="2304" spans="36:42">
      <c r="AJ2304" s="391"/>
      <c r="AK2304" s="384"/>
      <c r="AL2304" s="385"/>
      <c r="AM2304" s="386"/>
      <c r="AN2304" s="387"/>
      <c r="AO2304" s="387"/>
      <c r="AP2304" s="387"/>
    </row>
    <row r="2305" spans="36:42">
      <c r="AJ2305" s="391"/>
      <c r="AK2305" s="384"/>
      <c r="AL2305" s="385"/>
      <c r="AM2305" s="386"/>
      <c r="AN2305" s="387"/>
      <c r="AO2305" s="387"/>
      <c r="AP2305" s="387"/>
    </row>
    <row r="2306" spans="36:42">
      <c r="AJ2306" s="391"/>
      <c r="AK2306" s="384"/>
      <c r="AL2306" s="385"/>
      <c r="AM2306" s="386"/>
      <c r="AN2306" s="387"/>
      <c r="AO2306" s="387"/>
      <c r="AP2306" s="387"/>
    </row>
    <row r="2307" spans="36:42">
      <c r="AJ2307" s="391"/>
      <c r="AK2307" s="384"/>
      <c r="AL2307" s="385"/>
      <c r="AM2307" s="386"/>
      <c r="AN2307" s="387"/>
      <c r="AO2307" s="387"/>
      <c r="AP2307" s="387"/>
    </row>
    <row r="2308" spans="36:42">
      <c r="AJ2308" s="391"/>
      <c r="AK2308" s="384"/>
      <c r="AL2308" s="385"/>
      <c r="AM2308" s="386"/>
      <c r="AN2308" s="387"/>
      <c r="AO2308" s="387"/>
      <c r="AP2308" s="387"/>
    </row>
    <row r="2309" spans="36:42">
      <c r="AJ2309" s="391"/>
      <c r="AK2309" s="384"/>
      <c r="AL2309" s="385"/>
      <c r="AM2309" s="386"/>
      <c r="AN2309" s="387"/>
      <c r="AO2309" s="387"/>
      <c r="AP2309" s="387"/>
    </row>
    <row r="2310" spans="36:42">
      <c r="AJ2310" s="391"/>
      <c r="AK2310" s="384"/>
      <c r="AL2310" s="385"/>
      <c r="AM2310" s="386"/>
      <c r="AN2310" s="387"/>
      <c r="AO2310" s="387"/>
      <c r="AP2310" s="387"/>
    </row>
    <row r="2311" spans="36:42">
      <c r="AJ2311" s="391"/>
      <c r="AK2311" s="384"/>
      <c r="AL2311" s="385"/>
      <c r="AM2311" s="386"/>
      <c r="AN2311" s="387"/>
      <c r="AO2311" s="387"/>
      <c r="AP2311" s="387"/>
    </row>
    <row r="2312" spans="36:42">
      <c r="AJ2312" s="391"/>
      <c r="AK2312" s="384"/>
      <c r="AL2312" s="385"/>
      <c r="AM2312" s="386"/>
      <c r="AN2312" s="387"/>
      <c r="AO2312" s="387"/>
      <c r="AP2312" s="387"/>
    </row>
    <row r="2313" spans="36:42">
      <c r="AJ2313" s="391"/>
      <c r="AK2313" s="384"/>
      <c r="AL2313" s="385"/>
      <c r="AM2313" s="386"/>
      <c r="AN2313" s="387"/>
      <c r="AO2313" s="387"/>
      <c r="AP2313" s="387"/>
    </row>
    <row r="2314" spans="36:42">
      <c r="AJ2314" s="391"/>
      <c r="AK2314" s="384"/>
      <c r="AL2314" s="385"/>
      <c r="AM2314" s="386"/>
      <c r="AN2314" s="387"/>
      <c r="AO2314" s="387"/>
      <c r="AP2314" s="387"/>
    </row>
    <row r="2315" spans="36:42">
      <c r="AJ2315" s="391"/>
      <c r="AK2315" s="384"/>
      <c r="AL2315" s="385"/>
      <c r="AM2315" s="386"/>
      <c r="AN2315" s="387"/>
      <c r="AO2315" s="387"/>
      <c r="AP2315" s="387"/>
    </row>
    <row r="2316" spans="36:42">
      <c r="AJ2316" s="391"/>
      <c r="AK2316" s="384"/>
      <c r="AL2316" s="385"/>
      <c r="AM2316" s="386"/>
      <c r="AN2316" s="387"/>
      <c r="AO2316" s="387"/>
      <c r="AP2316" s="387"/>
    </row>
    <row r="2317" spans="36:42">
      <c r="AJ2317" s="391"/>
      <c r="AK2317" s="384"/>
      <c r="AL2317" s="385"/>
      <c r="AM2317" s="386"/>
      <c r="AN2317" s="387"/>
      <c r="AO2317" s="387"/>
      <c r="AP2317" s="387"/>
    </row>
    <row r="2318" spans="36:42">
      <c r="AJ2318" s="391"/>
      <c r="AK2318" s="384"/>
      <c r="AL2318" s="385"/>
      <c r="AM2318" s="386"/>
      <c r="AN2318" s="387"/>
      <c r="AO2318" s="387"/>
      <c r="AP2318" s="387"/>
    </row>
    <row r="2319" spans="36:42">
      <c r="AJ2319" s="391"/>
      <c r="AK2319" s="384"/>
      <c r="AL2319" s="385"/>
      <c r="AM2319" s="386"/>
      <c r="AN2319" s="387"/>
      <c r="AO2319" s="387"/>
      <c r="AP2319" s="387"/>
    </row>
    <row r="2320" spans="36:42">
      <c r="AJ2320" s="391"/>
      <c r="AK2320" s="384"/>
      <c r="AL2320" s="385"/>
      <c r="AM2320" s="386"/>
      <c r="AN2320" s="387"/>
      <c r="AO2320" s="387"/>
      <c r="AP2320" s="387"/>
    </row>
    <row r="2321" spans="36:42">
      <c r="AJ2321" s="391"/>
      <c r="AK2321" s="384"/>
      <c r="AL2321" s="385"/>
      <c r="AM2321" s="386"/>
      <c r="AN2321" s="387"/>
      <c r="AO2321" s="387"/>
      <c r="AP2321" s="387"/>
    </row>
    <row r="2322" spans="36:42">
      <c r="AJ2322" s="391"/>
      <c r="AK2322" s="384"/>
      <c r="AL2322" s="385"/>
      <c r="AM2322" s="386"/>
      <c r="AN2322" s="387"/>
      <c r="AO2322" s="387"/>
      <c r="AP2322" s="387"/>
    </row>
    <row r="2323" spans="36:42">
      <c r="AJ2323" s="391"/>
      <c r="AK2323" s="384"/>
      <c r="AL2323" s="385"/>
      <c r="AM2323" s="386"/>
      <c r="AN2323" s="387"/>
      <c r="AO2323" s="387"/>
      <c r="AP2323" s="387"/>
    </row>
    <row r="2324" spans="36:42">
      <c r="AJ2324" s="391"/>
      <c r="AK2324" s="384"/>
      <c r="AL2324" s="385"/>
      <c r="AM2324" s="386"/>
      <c r="AN2324" s="387"/>
      <c r="AO2324" s="387"/>
      <c r="AP2324" s="387"/>
    </row>
    <row r="2325" spans="36:42">
      <c r="AJ2325" s="391"/>
      <c r="AK2325" s="384"/>
      <c r="AL2325" s="385"/>
      <c r="AM2325" s="386"/>
      <c r="AN2325" s="387"/>
      <c r="AO2325" s="387"/>
      <c r="AP2325" s="387"/>
    </row>
    <row r="2326" spans="36:42">
      <c r="AJ2326" s="391"/>
      <c r="AK2326" s="384"/>
      <c r="AL2326" s="385"/>
      <c r="AM2326" s="386"/>
      <c r="AN2326" s="387"/>
      <c r="AO2326" s="387"/>
      <c r="AP2326" s="387"/>
    </row>
    <row r="2327" spans="36:42">
      <c r="AJ2327" s="391"/>
      <c r="AK2327" s="384"/>
      <c r="AL2327" s="385"/>
      <c r="AM2327" s="386"/>
      <c r="AN2327" s="387"/>
      <c r="AO2327" s="387"/>
      <c r="AP2327" s="387"/>
    </row>
    <row r="2328" spans="36:42">
      <c r="AJ2328" s="391"/>
      <c r="AK2328" s="384"/>
      <c r="AL2328" s="385"/>
      <c r="AM2328" s="386"/>
      <c r="AN2328" s="387"/>
      <c r="AO2328" s="387"/>
      <c r="AP2328" s="387"/>
    </row>
    <row r="2329" spans="36:42">
      <c r="AJ2329" s="391"/>
      <c r="AK2329" s="384"/>
      <c r="AL2329" s="385"/>
      <c r="AM2329" s="386"/>
      <c r="AN2329" s="387"/>
      <c r="AO2329" s="387"/>
      <c r="AP2329" s="387"/>
    </row>
    <row r="2330" spans="36:42">
      <c r="AJ2330" s="391"/>
      <c r="AK2330" s="384"/>
      <c r="AL2330" s="385"/>
      <c r="AM2330" s="386"/>
      <c r="AN2330" s="387"/>
      <c r="AO2330" s="387"/>
      <c r="AP2330" s="387"/>
    </row>
    <row r="2331" spans="36:42">
      <c r="AJ2331" s="391"/>
      <c r="AK2331" s="384"/>
      <c r="AL2331" s="385"/>
      <c r="AM2331" s="386"/>
      <c r="AN2331" s="387"/>
      <c r="AO2331" s="387"/>
      <c r="AP2331" s="387"/>
    </row>
    <row r="2332" spans="36:42">
      <c r="AJ2332" s="391"/>
      <c r="AK2332" s="384"/>
      <c r="AL2332" s="385"/>
      <c r="AM2332" s="386"/>
      <c r="AN2332" s="387"/>
      <c r="AO2332" s="387"/>
      <c r="AP2332" s="387"/>
    </row>
    <row r="2333" spans="36:42">
      <c r="AJ2333" s="391"/>
      <c r="AK2333" s="384"/>
      <c r="AL2333" s="385"/>
      <c r="AM2333" s="386"/>
      <c r="AN2333" s="387"/>
      <c r="AO2333" s="387"/>
      <c r="AP2333" s="387"/>
    </row>
    <row r="2334" spans="36:42">
      <c r="AJ2334" s="391"/>
      <c r="AK2334" s="384"/>
      <c r="AL2334" s="385"/>
      <c r="AM2334" s="386"/>
      <c r="AN2334" s="387"/>
      <c r="AO2334" s="387"/>
      <c r="AP2334" s="387"/>
    </row>
    <row r="2335" spans="36:42">
      <c r="AJ2335" s="391"/>
      <c r="AK2335" s="384"/>
      <c r="AL2335" s="385"/>
      <c r="AM2335" s="386"/>
      <c r="AN2335" s="387"/>
      <c r="AO2335" s="387"/>
      <c r="AP2335" s="387"/>
    </row>
    <row r="2336" spans="36:42">
      <c r="AJ2336" s="391"/>
      <c r="AK2336" s="384"/>
      <c r="AL2336" s="385"/>
      <c r="AM2336" s="386"/>
      <c r="AN2336" s="387"/>
      <c r="AO2336" s="387"/>
      <c r="AP2336" s="387"/>
    </row>
    <row r="2337" spans="36:42">
      <c r="AJ2337" s="391"/>
      <c r="AK2337" s="384"/>
      <c r="AL2337" s="385"/>
      <c r="AM2337" s="386"/>
      <c r="AN2337" s="387"/>
      <c r="AO2337" s="387"/>
      <c r="AP2337" s="387"/>
    </row>
    <row r="2338" spans="36:42">
      <c r="AJ2338" s="391"/>
      <c r="AK2338" s="384"/>
      <c r="AL2338" s="385"/>
      <c r="AM2338" s="386"/>
      <c r="AN2338" s="387"/>
      <c r="AO2338" s="387"/>
      <c r="AP2338" s="387"/>
    </row>
    <row r="2339" spans="36:42">
      <c r="AJ2339" s="391"/>
      <c r="AK2339" s="384"/>
      <c r="AL2339" s="385"/>
      <c r="AM2339" s="386"/>
      <c r="AN2339" s="387"/>
      <c r="AO2339" s="387"/>
      <c r="AP2339" s="387"/>
    </row>
    <row r="2340" spans="36:42">
      <c r="AJ2340" s="391"/>
      <c r="AK2340" s="384"/>
      <c r="AL2340" s="385"/>
      <c r="AM2340" s="386"/>
      <c r="AN2340" s="387"/>
      <c r="AO2340" s="387"/>
      <c r="AP2340" s="387"/>
    </row>
    <row r="2341" spans="36:42">
      <c r="AJ2341" s="391"/>
      <c r="AK2341" s="384"/>
      <c r="AL2341" s="385"/>
      <c r="AM2341" s="386"/>
      <c r="AN2341" s="387"/>
      <c r="AO2341" s="387"/>
      <c r="AP2341" s="387"/>
    </row>
    <row r="2342" spans="36:42">
      <c r="AJ2342" s="391"/>
      <c r="AK2342" s="384"/>
      <c r="AL2342" s="385"/>
      <c r="AM2342" s="386"/>
      <c r="AN2342" s="387"/>
      <c r="AO2342" s="387"/>
      <c r="AP2342" s="387"/>
    </row>
    <row r="2343" spans="36:42">
      <c r="AJ2343" s="391"/>
      <c r="AK2343" s="384"/>
      <c r="AL2343" s="385"/>
      <c r="AM2343" s="386"/>
      <c r="AN2343" s="387"/>
      <c r="AO2343" s="387"/>
      <c r="AP2343" s="387"/>
    </row>
    <row r="2344" spans="36:42">
      <c r="AJ2344" s="391"/>
      <c r="AK2344" s="384"/>
      <c r="AL2344" s="385"/>
      <c r="AM2344" s="386"/>
      <c r="AN2344" s="387"/>
      <c r="AO2344" s="387"/>
      <c r="AP2344" s="387"/>
    </row>
    <row r="2345" spans="36:42">
      <c r="AJ2345" s="391"/>
      <c r="AK2345" s="384"/>
      <c r="AL2345" s="385"/>
      <c r="AM2345" s="386"/>
      <c r="AN2345" s="387"/>
      <c r="AO2345" s="387"/>
      <c r="AP2345" s="387"/>
    </row>
    <row r="2346" spans="36:42">
      <c r="AJ2346" s="391"/>
      <c r="AK2346" s="384"/>
      <c r="AL2346" s="385"/>
      <c r="AM2346" s="386"/>
      <c r="AN2346" s="387"/>
      <c r="AO2346" s="387"/>
      <c r="AP2346" s="387"/>
    </row>
    <row r="2347" spans="36:42">
      <c r="AJ2347" s="391"/>
      <c r="AK2347" s="384"/>
      <c r="AL2347" s="385"/>
      <c r="AM2347" s="386"/>
      <c r="AN2347" s="387"/>
      <c r="AO2347" s="387"/>
      <c r="AP2347" s="387"/>
    </row>
    <row r="2348" spans="36:42">
      <c r="AJ2348" s="391"/>
      <c r="AK2348" s="384"/>
      <c r="AL2348" s="385"/>
      <c r="AM2348" s="386"/>
      <c r="AN2348" s="387"/>
      <c r="AO2348" s="387"/>
      <c r="AP2348" s="387"/>
    </row>
    <row r="2349" spans="36:42">
      <c r="AJ2349" s="391"/>
      <c r="AK2349" s="384"/>
      <c r="AL2349" s="385"/>
      <c r="AM2349" s="386"/>
      <c r="AN2349" s="387"/>
      <c r="AO2349" s="387"/>
      <c r="AP2349" s="387"/>
    </row>
    <row r="2350" spans="36:42">
      <c r="AJ2350" s="391"/>
      <c r="AK2350" s="384"/>
      <c r="AL2350" s="385"/>
      <c r="AM2350" s="386"/>
      <c r="AN2350" s="387"/>
      <c r="AO2350" s="387"/>
      <c r="AP2350" s="387"/>
    </row>
    <row r="2351" spans="36:42">
      <c r="AJ2351" s="391"/>
      <c r="AK2351" s="384"/>
      <c r="AL2351" s="385"/>
      <c r="AM2351" s="386"/>
      <c r="AN2351" s="387"/>
      <c r="AO2351" s="387"/>
      <c r="AP2351" s="387"/>
    </row>
    <row r="2352" spans="36:42">
      <c r="AJ2352" s="391"/>
      <c r="AK2352" s="384"/>
      <c r="AL2352" s="385"/>
      <c r="AM2352" s="386"/>
      <c r="AN2352" s="387"/>
      <c r="AO2352" s="387"/>
      <c r="AP2352" s="387"/>
    </row>
    <row r="2353" spans="36:42">
      <c r="AJ2353" s="391"/>
      <c r="AK2353" s="384"/>
      <c r="AL2353" s="385"/>
      <c r="AM2353" s="386"/>
      <c r="AN2353" s="387"/>
      <c r="AO2353" s="387"/>
      <c r="AP2353" s="387"/>
    </row>
    <row r="2354" spans="36:42">
      <c r="AJ2354" s="391"/>
      <c r="AK2354" s="384"/>
      <c r="AL2354" s="385"/>
      <c r="AM2354" s="386"/>
      <c r="AN2354" s="387"/>
      <c r="AO2354" s="387"/>
      <c r="AP2354" s="387"/>
    </row>
    <row r="2355" spans="36:42">
      <c r="AJ2355" s="391"/>
      <c r="AK2355" s="384"/>
      <c r="AL2355" s="385"/>
      <c r="AM2355" s="386"/>
      <c r="AN2355" s="387"/>
      <c r="AO2355" s="387"/>
      <c r="AP2355" s="387"/>
    </row>
    <row r="2356" spans="36:42">
      <c r="AJ2356" s="391"/>
      <c r="AK2356" s="384"/>
      <c r="AL2356" s="385"/>
      <c r="AM2356" s="386"/>
      <c r="AN2356" s="387"/>
      <c r="AO2356" s="387"/>
      <c r="AP2356" s="387"/>
    </row>
    <row r="2357" spans="36:42">
      <c r="AJ2357" s="391"/>
      <c r="AK2357" s="384"/>
      <c r="AL2357" s="385"/>
      <c r="AM2357" s="386"/>
      <c r="AN2357" s="387"/>
      <c r="AO2357" s="387"/>
      <c r="AP2357" s="387"/>
    </row>
    <row r="2358" spans="36:42">
      <c r="AJ2358" s="391"/>
      <c r="AK2358" s="384"/>
      <c r="AL2358" s="385"/>
      <c r="AM2358" s="386"/>
      <c r="AN2358" s="387"/>
      <c r="AO2358" s="387"/>
      <c r="AP2358" s="387"/>
    </row>
    <row r="2359" spans="36:42">
      <c r="AJ2359" s="391"/>
      <c r="AK2359" s="384"/>
      <c r="AL2359" s="385"/>
      <c r="AM2359" s="386"/>
      <c r="AN2359" s="387"/>
      <c r="AO2359" s="387"/>
      <c r="AP2359" s="387"/>
    </row>
    <row r="2360" spans="36:42">
      <c r="AJ2360" s="391"/>
      <c r="AK2360" s="384"/>
      <c r="AL2360" s="385"/>
      <c r="AM2360" s="386"/>
      <c r="AN2360" s="387"/>
      <c r="AO2360" s="387"/>
      <c r="AP2360" s="387"/>
    </row>
    <row r="2361" spans="36:42">
      <c r="AJ2361" s="391"/>
      <c r="AK2361" s="384"/>
      <c r="AL2361" s="385"/>
      <c r="AM2361" s="386"/>
      <c r="AN2361" s="387"/>
      <c r="AO2361" s="387"/>
      <c r="AP2361" s="387"/>
    </row>
    <row r="2362" spans="36:42">
      <c r="AJ2362" s="391"/>
      <c r="AK2362" s="384"/>
      <c r="AL2362" s="385"/>
      <c r="AM2362" s="386"/>
      <c r="AN2362" s="387"/>
      <c r="AO2362" s="387"/>
      <c r="AP2362" s="387"/>
    </row>
    <row r="2363" spans="36:42">
      <c r="AJ2363" s="391"/>
      <c r="AK2363" s="384"/>
      <c r="AL2363" s="385"/>
      <c r="AM2363" s="386"/>
      <c r="AN2363" s="387"/>
      <c r="AO2363" s="387"/>
      <c r="AP2363" s="387"/>
    </row>
    <row r="2364" spans="36:42">
      <c r="AJ2364" s="391"/>
      <c r="AK2364" s="384"/>
      <c r="AL2364" s="385"/>
      <c r="AM2364" s="386"/>
      <c r="AN2364" s="387"/>
      <c r="AO2364" s="387"/>
      <c r="AP2364" s="387"/>
    </row>
    <row r="2365" spans="36:42">
      <c r="AJ2365" s="391"/>
      <c r="AK2365" s="384"/>
      <c r="AL2365" s="385"/>
      <c r="AM2365" s="386"/>
      <c r="AN2365" s="387"/>
      <c r="AO2365" s="387"/>
      <c r="AP2365" s="387"/>
    </row>
    <row r="2366" spans="36:42">
      <c r="AJ2366" s="391"/>
      <c r="AK2366" s="384"/>
      <c r="AL2366" s="385"/>
      <c r="AM2366" s="386"/>
      <c r="AN2366" s="387"/>
      <c r="AO2366" s="387"/>
      <c r="AP2366" s="387"/>
    </row>
    <row r="2367" spans="36:42">
      <c r="AJ2367" s="391"/>
      <c r="AK2367" s="384"/>
      <c r="AL2367" s="385"/>
      <c r="AM2367" s="386"/>
      <c r="AN2367" s="387"/>
      <c r="AO2367" s="387"/>
      <c r="AP2367" s="387"/>
    </row>
    <row r="2368" spans="36:42">
      <c r="AJ2368" s="391"/>
      <c r="AK2368" s="384"/>
      <c r="AL2368" s="385"/>
      <c r="AM2368" s="386"/>
      <c r="AN2368" s="387"/>
      <c r="AO2368" s="387"/>
      <c r="AP2368" s="387"/>
    </row>
    <row r="2369" spans="36:42">
      <c r="AJ2369" s="391"/>
      <c r="AK2369" s="384"/>
      <c r="AL2369" s="385"/>
      <c r="AM2369" s="386"/>
      <c r="AN2369" s="387"/>
      <c r="AO2369" s="387"/>
      <c r="AP2369" s="387"/>
    </row>
    <row r="2370" spans="36:42">
      <c r="AJ2370" s="391"/>
      <c r="AK2370" s="384"/>
      <c r="AL2370" s="385"/>
      <c r="AM2370" s="386"/>
      <c r="AN2370" s="387"/>
      <c r="AO2370" s="387"/>
      <c r="AP2370" s="387"/>
    </row>
    <row r="2371" spans="36:42">
      <c r="AJ2371" s="391"/>
      <c r="AK2371" s="384"/>
      <c r="AL2371" s="385"/>
      <c r="AM2371" s="386"/>
      <c r="AN2371" s="387"/>
      <c r="AO2371" s="387"/>
      <c r="AP2371" s="387"/>
    </row>
    <row r="2372" spans="36:42">
      <c r="AJ2372" s="391"/>
      <c r="AK2372" s="384"/>
      <c r="AL2372" s="385"/>
      <c r="AM2372" s="386"/>
      <c r="AN2372" s="387"/>
      <c r="AO2372" s="387"/>
      <c r="AP2372" s="387"/>
    </row>
    <row r="2373" spans="36:42">
      <c r="AJ2373" s="391"/>
      <c r="AK2373" s="384"/>
      <c r="AL2373" s="385"/>
      <c r="AM2373" s="386"/>
      <c r="AN2373" s="387"/>
      <c r="AO2373" s="387"/>
      <c r="AP2373" s="387"/>
    </row>
    <row r="2374" spans="36:42">
      <c r="AJ2374" s="391"/>
      <c r="AK2374" s="384"/>
      <c r="AL2374" s="385"/>
      <c r="AM2374" s="386"/>
      <c r="AN2374" s="387"/>
      <c r="AO2374" s="387"/>
      <c r="AP2374" s="387"/>
    </row>
    <row r="2375" spans="36:42">
      <c r="AJ2375" s="391"/>
      <c r="AK2375" s="384"/>
      <c r="AL2375" s="385"/>
      <c r="AM2375" s="386"/>
      <c r="AN2375" s="387"/>
      <c r="AO2375" s="387"/>
      <c r="AP2375" s="387"/>
    </row>
    <row r="2376" spans="36:42">
      <c r="AJ2376" s="391"/>
      <c r="AK2376" s="384"/>
      <c r="AL2376" s="385"/>
      <c r="AM2376" s="386"/>
      <c r="AN2376" s="387"/>
      <c r="AO2376" s="387"/>
      <c r="AP2376" s="387"/>
    </row>
    <row r="2377" spans="36:42">
      <c r="AJ2377" s="391"/>
      <c r="AK2377" s="384"/>
      <c r="AL2377" s="385"/>
      <c r="AM2377" s="386"/>
      <c r="AN2377" s="387"/>
      <c r="AO2377" s="387"/>
      <c r="AP2377" s="387"/>
    </row>
    <row r="2378" spans="36:42">
      <c r="AJ2378" s="391"/>
      <c r="AK2378" s="384"/>
      <c r="AL2378" s="385"/>
      <c r="AM2378" s="386"/>
      <c r="AN2378" s="387"/>
      <c r="AO2378" s="387"/>
      <c r="AP2378" s="387"/>
    </row>
    <row r="2379" spans="36:42">
      <c r="AJ2379" s="391"/>
      <c r="AK2379" s="384"/>
      <c r="AL2379" s="385"/>
      <c r="AM2379" s="386"/>
      <c r="AN2379" s="387"/>
      <c r="AO2379" s="387"/>
      <c r="AP2379" s="387"/>
    </row>
    <row r="2380" spans="36:42">
      <c r="AJ2380" s="391"/>
      <c r="AK2380" s="384"/>
      <c r="AL2380" s="385"/>
      <c r="AM2380" s="386"/>
      <c r="AN2380" s="387"/>
      <c r="AO2380" s="387"/>
      <c r="AP2380" s="387"/>
    </row>
    <row r="2381" spans="36:42">
      <c r="AJ2381" s="391"/>
      <c r="AK2381" s="384"/>
      <c r="AL2381" s="385"/>
      <c r="AM2381" s="386"/>
      <c r="AN2381" s="387"/>
      <c r="AO2381" s="387"/>
      <c r="AP2381" s="387"/>
    </row>
    <row r="2382" spans="36:42">
      <c r="AJ2382" s="391"/>
      <c r="AK2382" s="384"/>
      <c r="AL2382" s="385"/>
      <c r="AM2382" s="386"/>
      <c r="AN2382" s="387"/>
      <c r="AO2382" s="387"/>
      <c r="AP2382" s="387"/>
    </row>
    <row r="2383" spans="36:42">
      <c r="AJ2383" s="391"/>
      <c r="AK2383" s="384"/>
      <c r="AL2383" s="385"/>
      <c r="AM2383" s="386"/>
      <c r="AN2383" s="387"/>
      <c r="AO2383" s="387"/>
      <c r="AP2383" s="387"/>
    </row>
    <row r="2384" spans="36:42">
      <c r="AJ2384" s="391"/>
      <c r="AK2384" s="384"/>
      <c r="AL2384" s="385"/>
      <c r="AM2384" s="386"/>
      <c r="AN2384" s="387"/>
      <c r="AO2384" s="387"/>
      <c r="AP2384" s="387"/>
    </row>
    <row r="2385" spans="36:42">
      <c r="AJ2385" s="391"/>
      <c r="AK2385" s="384"/>
      <c r="AL2385" s="385"/>
      <c r="AM2385" s="386"/>
      <c r="AN2385" s="387"/>
      <c r="AO2385" s="387"/>
      <c r="AP2385" s="387"/>
    </row>
    <row r="2386" spans="36:42">
      <c r="AJ2386" s="391"/>
      <c r="AK2386" s="384"/>
      <c r="AL2386" s="385"/>
      <c r="AM2386" s="386"/>
      <c r="AN2386" s="387"/>
      <c r="AO2386" s="387"/>
      <c r="AP2386" s="387"/>
    </row>
    <row r="2387" spans="36:42">
      <c r="AJ2387" s="391"/>
      <c r="AK2387" s="384"/>
      <c r="AL2387" s="385"/>
      <c r="AM2387" s="386"/>
      <c r="AN2387" s="387"/>
      <c r="AO2387" s="387"/>
      <c r="AP2387" s="387"/>
    </row>
    <row r="2388" spans="36:42">
      <c r="AJ2388" s="391"/>
      <c r="AK2388" s="384"/>
      <c r="AL2388" s="385"/>
      <c r="AM2388" s="386"/>
      <c r="AN2388" s="387"/>
      <c r="AO2388" s="387"/>
      <c r="AP2388" s="387"/>
    </row>
    <row r="2389" spans="36:42">
      <c r="AJ2389" s="391"/>
      <c r="AK2389" s="384"/>
      <c r="AL2389" s="385"/>
      <c r="AM2389" s="386"/>
      <c r="AN2389" s="387"/>
      <c r="AO2389" s="387"/>
      <c r="AP2389" s="387"/>
    </row>
    <row r="2390" spans="36:42">
      <c r="AJ2390" s="391"/>
      <c r="AK2390" s="384"/>
      <c r="AL2390" s="385"/>
      <c r="AM2390" s="386"/>
      <c r="AN2390" s="387"/>
      <c r="AO2390" s="387"/>
      <c r="AP2390" s="387"/>
    </row>
    <row r="2391" spans="36:42">
      <c r="AJ2391" s="391"/>
      <c r="AK2391" s="384"/>
      <c r="AL2391" s="385"/>
      <c r="AM2391" s="386"/>
      <c r="AN2391" s="387"/>
      <c r="AO2391" s="387"/>
      <c r="AP2391" s="387"/>
    </row>
    <row r="2392" spans="36:42">
      <c r="AJ2392" s="391"/>
      <c r="AK2392" s="384"/>
      <c r="AL2392" s="385"/>
      <c r="AM2392" s="386"/>
      <c r="AN2392" s="387"/>
      <c r="AO2392" s="387"/>
      <c r="AP2392" s="387"/>
    </row>
    <row r="2393" spans="36:42">
      <c r="AJ2393" s="391"/>
      <c r="AK2393" s="384"/>
      <c r="AL2393" s="385"/>
      <c r="AM2393" s="386"/>
      <c r="AN2393" s="387"/>
      <c r="AO2393" s="387"/>
      <c r="AP2393" s="387"/>
    </row>
    <row r="2394" spans="36:42">
      <c r="AJ2394" s="391"/>
      <c r="AK2394" s="384"/>
      <c r="AL2394" s="385"/>
      <c r="AM2394" s="386"/>
      <c r="AN2394" s="387"/>
      <c r="AO2394" s="387"/>
      <c r="AP2394" s="387"/>
    </row>
    <row r="2395" spans="36:42">
      <c r="AJ2395" s="391"/>
      <c r="AK2395" s="384"/>
      <c r="AL2395" s="385"/>
      <c r="AM2395" s="386"/>
      <c r="AN2395" s="387"/>
      <c r="AO2395" s="387"/>
      <c r="AP2395" s="387"/>
    </row>
    <row r="2396" spans="36:42">
      <c r="AJ2396" s="391"/>
      <c r="AK2396" s="384"/>
      <c r="AL2396" s="385"/>
      <c r="AM2396" s="386"/>
      <c r="AN2396" s="387"/>
      <c r="AO2396" s="387"/>
      <c r="AP2396" s="387"/>
    </row>
    <row r="2397" spans="36:42">
      <c r="AJ2397" s="391"/>
      <c r="AK2397" s="384"/>
      <c r="AL2397" s="385"/>
      <c r="AM2397" s="386"/>
      <c r="AN2397" s="387"/>
      <c r="AO2397" s="387"/>
      <c r="AP2397" s="387"/>
    </row>
    <row r="2398" spans="36:42">
      <c r="AJ2398" s="391"/>
      <c r="AK2398" s="384"/>
      <c r="AL2398" s="385"/>
      <c r="AM2398" s="386"/>
      <c r="AN2398" s="387"/>
      <c r="AO2398" s="387"/>
      <c r="AP2398" s="387"/>
    </row>
    <row r="2399" spans="36:42">
      <c r="AJ2399" s="391"/>
      <c r="AK2399" s="384"/>
      <c r="AL2399" s="385"/>
      <c r="AM2399" s="386"/>
      <c r="AN2399" s="387"/>
      <c r="AO2399" s="387"/>
      <c r="AP2399" s="387"/>
    </row>
    <row r="2400" spans="36:42">
      <c r="AJ2400" s="391"/>
      <c r="AK2400" s="384"/>
      <c r="AL2400" s="385"/>
      <c r="AM2400" s="386"/>
      <c r="AN2400" s="387"/>
      <c r="AO2400" s="387"/>
      <c r="AP2400" s="387"/>
    </row>
    <row r="2401" spans="36:42">
      <c r="AJ2401" s="391"/>
      <c r="AK2401" s="384"/>
      <c r="AL2401" s="385"/>
      <c r="AM2401" s="386"/>
      <c r="AN2401" s="387"/>
      <c r="AO2401" s="387"/>
      <c r="AP2401" s="387"/>
    </row>
    <row r="2402" spans="36:42">
      <c r="AJ2402" s="391"/>
      <c r="AK2402" s="384"/>
      <c r="AL2402" s="385"/>
      <c r="AM2402" s="386"/>
      <c r="AN2402" s="387"/>
      <c r="AO2402" s="387"/>
      <c r="AP2402" s="387"/>
    </row>
    <row r="2403" spans="36:42">
      <c r="AJ2403" s="391"/>
      <c r="AK2403" s="384"/>
      <c r="AL2403" s="385"/>
      <c r="AM2403" s="386"/>
      <c r="AN2403" s="387"/>
      <c r="AO2403" s="387"/>
      <c r="AP2403" s="387"/>
    </row>
    <row r="2404" spans="36:42">
      <c r="AJ2404" s="391"/>
      <c r="AK2404" s="384"/>
      <c r="AL2404" s="385"/>
      <c r="AM2404" s="386"/>
      <c r="AN2404" s="387"/>
      <c r="AO2404" s="387"/>
      <c r="AP2404" s="387"/>
    </row>
    <row r="2405" spans="36:42">
      <c r="AJ2405" s="391"/>
      <c r="AK2405" s="384"/>
      <c r="AL2405" s="385"/>
      <c r="AM2405" s="386"/>
      <c r="AN2405" s="387"/>
      <c r="AO2405" s="387"/>
      <c r="AP2405" s="387"/>
    </row>
    <row r="2406" spans="36:42">
      <c r="AJ2406" s="391"/>
      <c r="AK2406" s="384"/>
      <c r="AL2406" s="385"/>
      <c r="AM2406" s="386"/>
      <c r="AN2406" s="387"/>
      <c r="AO2406" s="387"/>
      <c r="AP2406" s="387"/>
    </row>
    <row r="2407" spans="36:42">
      <c r="AJ2407" s="391"/>
      <c r="AK2407" s="384"/>
      <c r="AL2407" s="385"/>
      <c r="AM2407" s="386"/>
      <c r="AN2407" s="387"/>
      <c r="AO2407" s="387"/>
      <c r="AP2407" s="387"/>
    </row>
    <row r="2408" spans="36:42">
      <c r="AJ2408" s="391"/>
      <c r="AK2408" s="384"/>
      <c r="AL2408" s="385"/>
      <c r="AM2408" s="386"/>
      <c r="AN2408" s="387"/>
      <c r="AO2408" s="387"/>
      <c r="AP2408" s="387"/>
    </row>
    <row r="2409" spans="36:42">
      <c r="AJ2409" s="391"/>
      <c r="AK2409" s="384"/>
      <c r="AL2409" s="385"/>
      <c r="AM2409" s="386"/>
      <c r="AN2409" s="387"/>
      <c r="AO2409" s="387"/>
      <c r="AP2409" s="387"/>
    </row>
    <row r="2410" spans="36:42">
      <c r="AJ2410" s="391"/>
      <c r="AK2410" s="384"/>
      <c r="AL2410" s="385"/>
      <c r="AM2410" s="386"/>
      <c r="AN2410" s="387"/>
      <c r="AO2410" s="387"/>
      <c r="AP2410" s="387"/>
    </row>
    <row r="2411" spans="36:42">
      <c r="AJ2411" s="391"/>
      <c r="AK2411" s="384"/>
      <c r="AL2411" s="385"/>
      <c r="AM2411" s="386"/>
      <c r="AN2411" s="387"/>
      <c r="AO2411" s="387"/>
      <c r="AP2411" s="387"/>
    </row>
    <row r="2412" spans="36:42">
      <c r="AJ2412" s="391"/>
      <c r="AK2412" s="384"/>
      <c r="AL2412" s="385"/>
      <c r="AM2412" s="386"/>
      <c r="AN2412" s="387"/>
      <c r="AO2412" s="387"/>
      <c r="AP2412" s="387"/>
    </row>
    <row r="2413" spans="36:42">
      <c r="AJ2413" s="391"/>
      <c r="AK2413" s="384"/>
      <c r="AL2413" s="385"/>
      <c r="AM2413" s="386"/>
      <c r="AN2413" s="387"/>
      <c r="AO2413" s="387"/>
      <c r="AP2413" s="387"/>
    </row>
    <row r="2414" spans="36:42">
      <c r="AJ2414" s="391"/>
      <c r="AK2414" s="384"/>
      <c r="AL2414" s="385"/>
      <c r="AM2414" s="386"/>
      <c r="AN2414" s="387"/>
      <c r="AO2414" s="387"/>
      <c r="AP2414" s="387"/>
    </row>
    <row r="2415" spans="36:42">
      <c r="AJ2415" s="391"/>
      <c r="AK2415" s="384"/>
      <c r="AL2415" s="385"/>
      <c r="AM2415" s="386"/>
      <c r="AN2415" s="387"/>
      <c r="AO2415" s="387"/>
      <c r="AP2415" s="387"/>
    </row>
    <row r="2416" spans="36:42">
      <c r="AJ2416" s="391"/>
      <c r="AK2416" s="384"/>
      <c r="AL2416" s="385"/>
      <c r="AM2416" s="386"/>
      <c r="AN2416" s="387"/>
      <c r="AO2416" s="387"/>
      <c r="AP2416" s="387"/>
    </row>
    <row r="2417" spans="36:42">
      <c r="AJ2417" s="391"/>
      <c r="AK2417" s="384"/>
      <c r="AL2417" s="385"/>
      <c r="AM2417" s="386"/>
      <c r="AN2417" s="387"/>
      <c r="AO2417" s="387"/>
      <c r="AP2417" s="387"/>
    </row>
    <row r="2418" spans="36:42">
      <c r="AJ2418" s="391"/>
      <c r="AK2418" s="384"/>
      <c r="AL2418" s="385"/>
      <c r="AM2418" s="386"/>
      <c r="AN2418" s="387"/>
      <c r="AO2418" s="387"/>
      <c r="AP2418" s="387"/>
    </row>
    <row r="2419" spans="36:42">
      <c r="AJ2419" s="391"/>
      <c r="AK2419" s="384"/>
      <c r="AL2419" s="385"/>
      <c r="AM2419" s="386"/>
      <c r="AN2419" s="387"/>
      <c r="AO2419" s="387"/>
      <c r="AP2419" s="387"/>
    </row>
    <row r="2420" spans="36:42">
      <c r="AJ2420" s="391"/>
      <c r="AK2420" s="384"/>
      <c r="AL2420" s="385"/>
      <c r="AM2420" s="386"/>
      <c r="AN2420" s="387"/>
      <c r="AO2420" s="387"/>
      <c r="AP2420" s="387"/>
    </row>
    <row r="2421" spans="36:42">
      <c r="AJ2421" s="391"/>
      <c r="AK2421" s="384"/>
      <c r="AL2421" s="385"/>
      <c r="AM2421" s="386"/>
      <c r="AN2421" s="387"/>
      <c r="AO2421" s="387"/>
      <c r="AP2421" s="387"/>
    </row>
    <row r="2422" spans="36:42">
      <c r="AJ2422" s="391"/>
      <c r="AK2422" s="384"/>
      <c r="AL2422" s="385"/>
      <c r="AM2422" s="386"/>
      <c r="AN2422" s="387"/>
      <c r="AO2422" s="387"/>
      <c r="AP2422" s="387"/>
    </row>
    <row r="2423" spans="36:42">
      <c r="AJ2423" s="391"/>
      <c r="AK2423" s="384"/>
      <c r="AL2423" s="385"/>
      <c r="AM2423" s="386"/>
      <c r="AN2423" s="387"/>
      <c r="AO2423" s="387"/>
      <c r="AP2423" s="387"/>
    </row>
    <row r="2424" spans="36:42">
      <c r="AJ2424" s="391"/>
      <c r="AK2424" s="384"/>
      <c r="AL2424" s="385"/>
      <c r="AM2424" s="386"/>
      <c r="AN2424" s="387"/>
      <c r="AO2424" s="387"/>
      <c r="AP2424" s="387"/>
    </row>
    <row r="2425" spans="36:42">
      <c r="AJ2425" s="391"/>
      <c r="AK2425" s="384"/>
      <c r="AL2425" s="385"/>
      <c r="AM2425" s="386"/>
      <c r="AN2425" s="387"/>
      <c r="AO2425" s="387"/>
      <c r="AP2425" s="387"/>
    </row>
    <row r="2426" spans="36:42">
      <c r="AP2426" s="387"/>
    </row>
    <row r="2427" spans="36:42">
      <c r="AP2427" s="387"/>
    </row>
    <row r="2428" spans="36:42">
      <c r="AP2428" s="387"/>
    </row>
    <row r="2429" spans="36:42">
      <c r="AP2429" s="387"/>
    </row>
    <row r="2430" spans="36:42">
      <c r="AJ2430" s="391"/>
      <c r="AK2430" s="384"/>
      <c r="AL2430" s="385"/>
      <c r="AM2430" s="386"/>
      <c r="AN2430" s="387"/>
      <c r="AO2430" s="387"/>
      <c r="AP2430" s="387"/>
    </row>
    <row r="2431" spans="36:42">
      <c r="AJ2431" s="391"/>
      <c r="AK2431" s="384"/>
      <c r="AL2431" s="385"/>
      <c r="AM2431" s="386"/>
      <c r="AN2431" s="387"/>
      <c r="AO2431" s="387"/>
      <c r="AP2431" s="387"/>
    </row>
    <row r="2432" spans="36:42">
      <c r="AJ2432" s="391"/>
      <c r="AK2432" s="384"/>
      <c r="AL2432" s="385"/>
      <c r="AM2432" s="386"/>
      <c r="AN2432" s="387"/>
      <c r="AO2432" s="387"/>
      <c r="AP2432" s="387"/>
    </row>
    <row r="2433" spans="36:42">
      <c r="AJ2433" s="391"/>
      <c r="AK2433" s="384"/>
      <c r="AL2433" s="385"/>
      <c r="AM2433" s="386"/>
      <c r="AN2433" s="387"/>
      <c r="AO2433" s="387"/>
      <c r="AP2433" s="387"/>
    </row>
    <row r="2434" spans="36:42">
      <c r="AJ2434" s="391"/>
      <c r="AK2434" s="384"/>
      <c r="AL2434" s="385"/>
      <c r="AM2434" s="386"/>
      <c r="AN2434" s="387"/>
      <c r="AO2434" s="387"/>
      <c r="AP2434" s="387"/>
    </row>
    <row r="2435" spans="36:42">
      <c r="AJ2435" s="391"/>
      <c r="AK2435" s="384"/>
      <c r="AL2435" s="385"/>
      <c r="AM2435" s="386"/>
      <c r="AN2435" s="387"/>
      <c r="AO2435" s="387"/>
      <c r="AP2435" s="387"/>
    </row>
    <row r="2436" spans="36:42">
      <c r="AJ2436" s="391"/>
      <c r="AK2436" s="384"/>
      <c r="AL2436" s="385"/>
      <c r="AM2436" s="386"/>
      <c r="AN2436" s="387"/>
      <c r="AO2436" s="387"/>
      <c r="AP2436" s="387"/>
    </row>
    <row r="2437" spans="36:42">
      <c r="AJ2437" s="391"/>
      <c r="AK2437" s="384"/>
      <c r="AL2437" s="385"/>
      <c r="AM2437" s="386"/>
      <c r="AN2437" s="387"/>
      <c r="AO2437" s="387"/>
      <c r="AP2437" s="387"/>
    </row>
    <row r="2438" spans="36:42">
      <c r="AJ2438" s="391"/>
      <c r="AK2438" s="384"/>
      <c r="AL2438" s="385"/>
      <c r="AM2438" s="386"/>
      <c r="AN2438" s="387"/>
      <c r="AO2438" s="387"/>
      <c r="AP2438" s="387"/>
    </row>
    <row r="2439" spans="36:42">
      <c r="AJ2439" s="391"/>
      <c r="AK2439" s="384"/>
      <c r="AL2439" s="385"/>
      <c r="AM2439" s="386"/>
      <c r="AN2439" s="387"/>
      <c r="AO2439" s="387"/>
      <c r="AP2439" s="387"/>
    </row>
    <row r="2440" spans="36:42">
      <c r="AJ2440" s="391"/>
      <c r="AK2440" s="384"/>
      <c r="AL2440" s="385"/>
      <c r="AM2440" s="386"/>
      <c r="AN2440" s="387"/>
      <c r="AO2440" s="387"/>
      <c r="AP2440" s="387"/>
    </row>
    <row r="2441" spans="36:42">
      <c r="AJ2441" s="391"/>
      <c r="AK2441" s="384"/>
      <c r="AL2441" s="385"/>
      <c r="AM2441" s="386"/>
      <c r="AN2441" s="387"/>
      <c r="AO2441" s="387"/>
      <c r="AP2441" s="387"/>
    </row>
    <row r="2442" spans="36:42">
      <c r="AJ2442" s="391"/>
      <c r="AK2442" s="384"/>
      <c r="AL2442" s="385"/>
      <c r="AM2442" s="386"/>
      <c r="AN2442" s="387"/>
      <c r="AO2442" s="387"/>
      <c r="AP2442" s="387"/>
    </row>
    <row r="2443" spans="36:42">
      <c r="AJ2443" s="391"/>
      <c r="AK2443" s="384"/>
      <c r="AL2443" s="385"/>
      <c r="AM2443" s="386"/>
      <c r="AN2443" s="387"/>
      <c r="AO2443" s="387"/>
      <c r="AP2443" s="387"/>
    </row>
    <row r="2444" spans="36:42">
      <c r="AJ2444" s="391"/>
      <c r="AK2444" s="384"/>
      <c r="AL2444" s="385"/>
      <c r="AM2444" s="386"/>
      <c r="AN2444" s="387"/>
      <c r="AO2444" s="387"/>
      <c r="AP2444" s="387"/>
    </row>
    <row r="2445" spans="36:42">
      <c r="AJ2445" s="391"/>
      <c r="AK2445" s="384"/>
      <c r="AL2445" s="385"/>
      <c r="AM2445" s="386"/>
      <c r="AN2445" s="387"/>
      <c r="AO2445" s="387"/>
      <c r="AP2445" s="387"/>
    </row>
    <row r="2446" spans="36:42">
      <c r="AJ2446" s="391"/>
      <c r="AK2446" s="384"/>
      <c r="AL2446" s="385"/>
      <c r="AM2446" s="386"/>
      <c r="AN2446" s="387"/>
      <c r="AO2446" s="387"/>
      <c r="AP2446" s="387"/>
    </row>
    <row r="2447" spans="36:42">
      <c r="AJ2447" s="391"/>
      <c r="AK2447" s="384"/>
      <c r="AL2447" s="385"/>
      <c r="AM2447" s="386"/>
      <c r="AN2447" s="387"/>
      <c r="AO2447" s="387"/>
      <c r="AP2447" s="387"/>
    </row>
    <row r="2448" spans="36:42">
      <c r="AJ2448" s="391"/>
      <c r="AK2448" s="384"/>
      <c r="AL2448" s="385"/>
      <c r="AM2448" s="386"/>
      <c r="AN2448" s="387"/>
      <c r="AO2448" s="387"/>
      <c r="AP2448" s="387"/>
    </row>
    <row r="2449" spans="36:42">
      <c r="AJ2449" s="391"/>
      <c r="AK2449" s="384"/>
      <c r="AL2449" s="385"/>
      <c r="AM2449" s="386"/>
      <c r="AN2449" s="387"/>
      <c r="AO2449" s="387"/>
      <c r="AP2449" s="387"/>
    </row>
    <row r="2450" spans="36:42">
      <c r="AJ2450" s="391"/>
      <c r="AK2450" s="384"/>
      <c r="AL2450" s="385"/>
      <c r="AM2450" s="386"/>
      <c r="AN2450" s="387"/>
      <c r="AO2450" s="387"/>
      <c r="AP2450" s="387"/>
    </row>
    <row r="2451" spans="36:42">
      <c r="AJ2451" s="391"/>
      <c r="AK2451" s="384"/>
      <c r="AL2451" s="385"/>
      <c r="AM2451" s="386"/>
      <c r="AN2451" s="387"/>
      <c r="AO2451" s="387"/>
      <c r="AP2451" s="387"/>
    </row>
    <row r="2452" spans="36:42">
      <c r="AJ2452" s="391"/>
      <c r="AK2452" s="384"/>
      <c r="AL2452" s="385"/>
      <c r="AM2452" s="386"/>
      <c r="AN2452" s="387"/>
      <c r="AO2452" s="387"/>
      <c r="AP2452" s="387"/>
    </row>
    <row r="2453" spans="36:42">
      <c r="AJ2453" s="391"/>
      <c r="AK2453" s="384"/>
      <c r="AL2453" s="385"/>
      <c r="AM2453" s="386"/>
      <c r="AN2453" s="387"/>
      <c r="AO2453" s="387"/>
      <c r="AP2453" s="387"/>
    </row>
    <row r="2454" spans="36:42">
      <c r="AJ2454" s="391"/>
      <c r="AK2454" s="384"/>
      <c r="AL2454" s="385"/>
      <c r="AM2454" s="386"/>
      <c r="AN2454" s="387"/>
      <c r="AO2454" s="387"/>
      <c r="AP2454" s="387"/>
    </row>
    <row r="2455" spans="36:42">
      <c r="AJ2455" s="391"/>
      <c r="AK2455" s="384"/>
      <c r="AL2455" s="385"/>
      <c r="AM2455" s="386"/>
      <c r="AN2455" s="387"/>
      <c r="AO2455" s="387"/>
      <c r="AP2455" s="387"/>
    </row>
    <row r="2456" spans="36:42">
      <c r="AJ2456" s="391"/>
      <c r="AK2456" s="384"/>
      <c r="AL2456" s="385"/>
      <c r="AM2456" s="386"/>
      <c r="AN2456" s="387"/>
      <c r="AO2456" s="387"/>
      <c r="AP2456" s="387"/>
    </row>
    <row r="2457" spans="36:42">
      <c r="AJ2457" s="391"/>
      <c r="AK2457" s="384"/>
      <c r="AL2457" s="385"/>
      <c r="AM2457" s="386"/>
      <c r="AN2457" s="387"/>
      <c r="AO2457" s="387"/>
      <c r="AP2457" s="387"/>
    </row>
    <row r="2458" spans="36:42">
      <c r="AJ2458" s="391"/>
      <c r="AK2458" s="384"/>
      <c r="AL2458" s="385"/>
      <c r="AM2458" s="386"/>
      <c r="AN2458" s="387"/>
      <c r="AO2458" s="387"/>
      <c r="AP2458" s="387"/>
    </row>
    <row r="2459" spans="36:42">
      <c r="AJ2459" s="590"/>
      <c r="AK2459" s="384"/>
      <c r="AL2459" s="385"/>
      <c r="AM2459" s="386"/>
      <c r="AN2459" s="388"/>
      <c r="AO2459" s="388"/>
      <c r="AP2459" s="387"/>
    </row>
    <row r="2460" spans="36:42">
      <c r="AJ2460" s="391"/>
      <c r="AK2460" s="384"/>
      <c r="AL2460" s="385"/>
      <c r="AM2460" s="386"/>
      <c r="AN2460" s="387"/>
      <c r="AO2460" s="387"/>
      <c r="AP2460" s="387"/>
    </row>
    <row r="2461" spans="36:42">
      <c r="AJ2461" s="590"/>
      <c r="AK2461" s="384"/>
      <c r="AL2461" s="385"/>
      <c r="AM2461" s="386"/>
      <c r="AN2461" s="388"/>
      <c r="AO2461" s="388"/>
      <c r="AP2461" s="387"/>
    </row>
    <row r="2462" spans="36:42">
      <c r="AJ2462" s="391"/>
      <c r="AK2462" s="384"/>
      <c r="AL2462" s="385"/>
      <c r="AM2462" s="386"/>
      <c r="AN2462" s="387"/>
      <c r="AO2462" s="387"/>
      <c r="AP2462" s="387"/>
    </row>
    <row r="2463" spans="36:42">
      <c r="AP2463" s="387"/>
    </row>
    <row r="2464" spans="36:42">
      <c r="AP2464" s="387"/>
    </row>
    <row r="2465" spans="36:42">
      <c r="AP2465" s="387"/>
    </row>
    <row r="2466" spans="36:42">
      <c r="AP2466" s="387"/>
    </row>
    <row r="2467" spans="36:42">
      <c r="AJ2467" s="391"/>
      <c r="AK2467" s="384"/>
      <c r="AL2467" s="385"/>
      <c r="AM2467" s="386"/>
      <c r="AN2467" s="387"/>
      <c r="AO2467" s="387"/>
      <c r="AP2467" s="387"/>
    </row>
    <row r="2468" spans="36:42">
      <c r="AJ2468" s="391"/>
      <c r="AK2468" s="384"/>
      <c r="AL2468" s="385"/>
      <c r="AM2468" s="386"/>
      <c r="AN2468" s="387"/>
      <c r="AO2468" s="387"/>
      <c r="AP2468" s="387"/>
    </row>
    <row r="2469" spans="36:42">
      <c r="AJ2469" s="391"/>
      <c r="AK2469" s="384"/>
      <c r="AL2469" s="385"/>
      <c r="AM2469" s="386"/>
      <c r="AN2469" s="387"/>
      <c r="AO2469" s="387"/>
      <c r="AP2469" s="387"/>
    </row>
    <row r="2470" spans="36:42">
      <c r="AJ2470" s="391"/>
      <c r="AK2470" s="384"/>
      <c r="AL2470" s="385"/>
      <c r="AM2470" s="386"/>
      <c r="AN2470" s="387"/>
      <c r="AO2470" s="387"/>
      <c r="AP2470" s="387"/>
    </row>
    <row r="2471" spans="36:42">
      <c r="AJ2471" s="391"/>
      <c r="AK2471" s="384"/>
      <c r="AL2471" s="385"/>
      <c r="AM2471" s="386"/>
      <c r="AN2471" s="387"/>
      <c r="AO2471" s="387"/>
      <c r="AP2471" s="387"/>
    </row>
    <row r="2472" spans="36:42">
      <c r="AJ2472" s="391"/>
      <c r="AK2472" s="384"/>
      <c r="AL2472" s="385"/>
      <c r="AM2472" s="386"/>
      <c r="AN2472" s="387"/>
      <c r="AO2472" s="387"/>
      <c r="AP2472" s="387"/>
    </row>
    <row r="2473" spans="36:42">
      <c r="AJ2473" s="391"/>
      <c r="AK2473" s="384"/>
      <c r="AL2473" s="385"/>
      <c r="AM2473" s="386"/>
      <c r="AN2473" s="387"/>
      <c r="AO2473" s="387"/>
      <c r="AP2473" s="387"/>
    </row>
    <row r="2474" spans="36:42">
      <c r="AJ2474" s="391"/>
      <c r="AK2474" s="384"/>
      <c r="AL2474" s="385"/>
      <c r="AM2474" s="386"/>
      <c r="AN2474" s="387"/>
      <c r="AO2474" s="387"/>
      <c r="AP2474" s="387"/>
    </row>
    <row r="2475" spans="36:42">
      <c r="AJ2475" s="391"/>
      <c r="AK2475" s="384"/>
      <c r="AL2475" s="385"/>
      <c r="AM2475" s="386"/>
      <c r="AN2475" s="387"/>
      <c r="AO2475" s="387"/>
      <c r="AP2475" s="387"/>
    </row>
    <row r="2476" spans="36:42">
      <c r="AJ2476" s="590"/>
      <c r="AK2476" s="384"/>
      <c r="AL2476" s="385"/>
      <c r="AM2476" s="386"/>
      <c r="AN2476" s="388"/>
      <c r="AO2476" s="388"/>
      <c r="AP2476" s="387"/>
    </row>
    <row r="2477" spans="36:42">
      <c r="AJ2477" s="590"/>
      <c r="AK2477" s="384"/>
      <c r="AL2477" s="385"/>
      <c r="AM2477" s="386"/>
      <c r="AN2477" s="388"/>
      <c r="AO2477" s="388"/>
      <c r="AP2477" s="387"/>
    </row>
    <row r="2478" spans="36:42">
      <c r="AJ2478" s="391"/>
      <c r="AK2478" s="384"/>
      <c r="AL2478" s="385"/>
      <c r="AM2478" s="386"/>
      <c r="AN2478" s="387"/>
      <c r="AO2478" s="387"/>
      <c r="AP2478" s="387"/>
    </row>
    <row r="2479" spans="36:42">
      <c r="AJ2479" s="391"/>
      <c r="AK2479" s="384"/>
      <c r="AL2479" s="385"/>
      <c r="AM2479" s="386"/>
      <c r="AN2479" s="387"/>
      <c r="AO2479" s="387"/>
      <c r="AP2479" s="387"/>
    </row>
    <row r="2480" spans="36:42">
      <c r="AJ2480" s="391"/>
      <c r="AK2480" s="384"/>
      <c r="AL2480" s="385"/>
      <c r="AM2480" s="386"/>
      <c r="AN2480" s="387"/>
      <c r="AO2480" s="387"/>
      <c r="AP2480" s="387"/>
    </row>
    <row r="2481" spans="36:42">
      <c r="AJ2481" s="391"/>
      <c r="AK2481" s="384"/>
      <c r="AL2481" s="385"/>
      <c r="AM2481" s="386"/>
      <c r="AN2481" s="387"/>
      <c r="AO2481" s="387"/>
      <c r="AP2481" s="387"/>
    </row>
    <row r="2482" spans="36:42">
      <c r="AJ2482" s="391"/>
      <c r="AK2482" s="384"/>
      <c r="AL2482" s="385"/>
      <c r="AM2482" s="386"/>
      <c r="AN2482" s="387"/>
      <c r="AO2482" s="387"/>
      <c r="AP2482" s="387"/>
    </row>
    <row r="2483" spans="36:42">
      <c r="AJ2483" s="391"/>
      <c r="AK2483" s="384"/>
      <c r="AL2483" s="385"/>
      <c r="AM2483" s="386"/>
      <c r="AN2483" s="387"/>
      <c r="AO2483" s="387"/>
      <c r="AP2483" s="387"/>
    </row>
    <row r="2484" spans="36:42">
      <c r="AJ2484" s="391"/>
      <c r="AK2484" s="384"/>
      <c r="AL2484" s="385"/>
      <c r="AM2484" s="386"/>
      <c r="AN2484" s="387"/>
      <c r="AO2484" s="387"/>
      <c r="AP2484" s="387"/>
    </row>
    <row r="2485" spans="36:42">
      <c r="AJ2485" s="391"/>
      <c r="AK2485" s="384"/>
      <c r="AL2485" s="385"/>
      <c r="AM2485" s="386"/>
      <c r="AN2485" s="387"/>
      <c r="AO2485" s="387"/>
      <c r="AP2485" s="387"/>
    </row>
    <row r="2486" spans="36:42">
      <c r="AJ2486" s="391"/>
      <c r="AK2486" s="384"/>
      <c r="AL2486" s="385"/>
      <c r="AM2486" s="386"/>
      <c r="AN2486" s="387"/>
      <c r="AO2486" s="387"/>
      <c r="AP2486" s="387"/>
    </row>
    <row r="2487" spans="36:42">
      <c r="AJ2487" s="391"/>
      <c r="AK2487" s="384"/>
      <c r="AL2487" s="385"/>
      <c r="AM2487" s="386"/>
      <c r="AN2487" s="387"/>
      <c r="AO2487" s="387"/>
      <c r="AP2487" s="387"/>
    </row>
    <row r="2488" spans="36:42">
      <c r="AJ2488" s="391"/>
      <c r="AK2488" s="384"/>
      <c r="AL2488" s="385"/>
      <c r="AM2488" s="386"/>
      <c r="AN2488" s="387"/>
      <c r="AO2488" s="387"/>
      <c r="AP2488" s="387"/>
    </row>
    <row r="2489" spans="36:42">
      <c r="AJ2489" s="391"/>
      <c r="AK2489" s="384"/>
      <c r="AL2489" s="385"/>
      <c r="AM2489" s="386"/>
      <c r="AN2489" s="387"/>
      <c r="AO2489" s="387"/>
      <c r="AP2489" s="387"/>
    </row>
    <row r="2490" spans="36:42">
      <c r="AJ2490" s="391"/>
      <c r="AK2490" s="384"/>
      <c r="AL2490" s="385"/>
      <c r="AM2490" s="386"/>
      <c r="AN2490" s="387"/>
      <c r="AO2490" s="387"/>
      <c r="AP2490" s="387"/>
    </row>
    <row r="2491" spans="36:42">
      <c r="AJ2491" s="391"/>
      <c r="AK2491" s="384"/>
      <c r="AL2491" s="385"/>
      <c r="AM2491" s="386"/>
      <c r="AN2491" s="387"/>
      <c r="AO2491" s="387"/>
      <c r="AP2491" s="387"/>
    </row>
    <row r="2492" spans="36:42">
      <c r="AJ2492" s="391"/>
      <c r="AK2492" s="384"/>
      <c r="AL2492" s="385"/>
      <c r="AM2492" s="386"/>
      <c r="AN2492" s="387"/>
      <c r="AO2492" s="387"/>
      <c r="AP2492" s="387"/>
    </row>
    <row r="2493" spans="36:42">
      <c r="AJ2493" s="391"/>
      <c r="AK2493" s="384"/>
      <c r="AL2493" s="385"/>
      <c r="AM2493" s="386"/>
      <c r="AN2493" s="387"/>
      <c r="AO2493" s="387"/>
      <c r="AP2493" s="387"/>
    </row>
    <row r="2494" spans="36:42">
      <c r="AJ2494" s="391"/>
      <c r="AK2494" s="384"/>
      <c r="AL2494" s="385"/>
      <c r="AM2494" s="386"/>
      <c r="AN2494" s="387"/>
      <c r="AO2494" s="387"/>
      <c r="AP2494" s="387"/>
    </row>
    <row r="2495" spans="36:42">
      <c r="AJ2495" s="391"/>
      <c r="AK2495" s="384"/>
      <c r="AL2495" s="385"/>
      <c r="AM2495" s="386"/>
      <c r="AN2495" s="387"/>
      <c r="AO2495" s="387"/>
      <c r="AP2495" s="387"/>
    </row>
    <row r="2496" spans="36:42">
      <c r="AJ2496" s="391"/>
      <c r="AK2496" s="384"/>
      <c r="AL2496" s="385"/>
      <c r="AM2496" s="386"/>
      <c r="AN2496" s="387"/>
      <c r="AO2496" s="387"/>
      <c r="AP2496" s="387"/>
    </row>
    <row r="2497" spans="36:42">
      <c r="AJ2497" s="391"/>
      <c r="AK2497" s="384"/>
      <c r="AL2497" s="385"/>
      <c r="AM2497" s="386"/>
      <c r="AN2497" s="387"/>
      <c r="AO2497" s="387"/>
      <c r="AP2497" s="387"/>
    </row>
    <row r="2498" spans="36:42">
      <c r="AJ2498" s="391"/>
      <c r="AK2498" s="384"/>
      <c r="AL2498" s="385"/>
      <c r="AM2498" s="386"/>
      <c r="AN2498" s="387"/>
      <c r="AO2498" s="387"/>
      <c r="AP2498" s="387"/>
    </row>
    <row r="2499" spans="36:42">
      <c r="AJ2499" s="391"/>
      <c r="AK2499" s="384"/>
      <c r="AL2499" s="385"/>
      <c r="AM2499" s="386"/>
      <c r="AN2499" s="387"/>
      <c r="AO2499" s="387"/>
      <c r="AP2499" s="387"/>
    </row>
    <row r="2500" spans="36:42">
      <c r="AJ2500" s="391"/>
      <c r="AK2500" s="384"/>
      <c r="AL2500" s="385"/>
      <c r="AM2500" s="386"/>
      <c r="AN2500" s="387"/>
      <c r="AO2500" s="387"/>
      <c r="AP2500" s="387"/>
    </row>
    <row r="2501" spans="36:42">
      <c r="AJ2501" s="391"/>
      <c r="AK2501" s="384"/>
      <c r="AL2501" s="385"/>
      <c r="AM2501" s="386"/>
      <c r="AN2501" s="387"/>
      <c r="AO2501" s="387"/>
      <c r="AP2501" s="387"/>
    </row>
    <row r="2502" spans="36:42">
      <c r="AJ2502" s="391"/>
      <c r="AK2502" s="384"/>
      <c r="AL2502" s="385"/>
      <c r="AM2502" s="386"/>
      <c r="AN2502" s="387"/>
      <c r="AO2502" s="387"/>
      <c r="AP2502" s="387"/>
    </row>
    <row r="2503" spans="36:42">
      <c r="AJ2503" s="391"/>
      <c r="AK2503" s="384"/>
      <c r="AL2503" s="385"/>
      <c r="AM2503" s="386"/>
      <c r="AN2503" s="387"/>
      <c r="AO2503" s="387"/>
      <c r="AP2503" s="387"/>
    </row>
    <row r="2504" spans="36:42">
      <c r="AJ2504" s="590"/>
      <c r="AK2504" s="384"/>
      <c r="AL2504" s="385"/>
      <c r="AM2504" s="386"/>
      <c r="AN2504" s="388"/>
      <c r="AO2504" s="388"/>
      <c r="AP2504" s="387"/>
    </row>
    <row r="2505" spans="36:42">
      <c r="AJ2505" s="391"/>
      <c r="AK2505" s="384"/>
      <c r="AL2505" s="385"/>
      <c r="AM2505" s="386"/>
      <c r="AN2505" s="387"/>
      <c r="AO2505" s="387"/>
      <c r="AP2505" s="387"/>
    </row>
    <row r="2506" spans="36:42">
      <c r="AJ2506" s="391"/>
      <c r="AK2506" s="384"/>
      <c r="AL2506" s="385"/>
      <c r="AM2506" s="386"/>
      <c r="AN2506" s="387"/>
      <c r="AO2506" s="387"/>
      <c r="AP2506" s="387"/>
    </row>
    <row r="2507" spans="36:42">
      <c r="AJ2507" s="391"/>
      <c r="AK2507" s="384"/>
      <c r="AL2507" s="385"/>
      <c r="AM2507" s="386"/>
      <c r="AN2507" s="387"/>
      <c r="AO2507" s="387"/>
      <c r="AP2507" s="387"/>
    </row>
    <row r="2508" spans="36:42">
      <c r="AJ2508" s="391"/>
      <c r="AK2508" s="384"/>
      <c r="AL2508" s="385"/>
      <c r="AM2508" s="386"/>
      <c r="AN2508" s="387"/>
      <c r="AO2508" s="387"/>
      <c r="AP2508" s="387"/>
    </row>
    <row r="2509" spans="36:42">
      <c r="AJ2509" s="391"/>
      <c r="AK2509" s="384"/>
      <c r="AL2509" s="385"/>
      <c r="AM2509" s="386"/>
      <c r="AN2509" s="387"/>
      <c r="AO2509" s="387"/>
      <c r="AP2509" s="387"/>
    </row>
    <row r="2510" spans="36:42">
      <c r="AJ2510" s="391"/>
      <c r="AK2510" s="384"/>
      <c r="AL2510" s="385"/>
      <c r="AM2510" s="386"/>
      <c r="AN2510" s="387"/>
      <c r="AO2510" s="387"/>
      <c r="AP2510" s="387"/>
    </row>
    <row r="2511" spans="36:42">
      <c r="AJ2511" s="391"/>
      <c r="AK2511" s="384"/>
      <c r="AL2511" s="385"/>
      <c r="AM2511" s="386"/>
      <c r="AN2511" s="387"/>
      <c r="AO2511" s="387"/>
      <c r="AP2511" s="387"/>
    </row>
    <row r="2512" spans="36:42">
      <c r="AJ2512" s="391"/>
      <c r="AK2512" s="384"/>
      <c r="AL2512" s="385"/>
      <c r="AM2512" s="386"/>
      <c r="AN2512" s="387"/>
      <c r="AO2512" s="387"/>
      <c r="AP2512" s="387"/>
    </row>
    <row r="2513" spans="36:42">
      <c r="AJ2513" s="391"/>
      <c r="AK2513" s="384"/>
      <c r="AL2513" s="385"/>
      <c r="AM2513" s="386"/>
      <c r="AN2513" s="387"/>
      <c r="AO2513" s="387"/>
      <c r="AP2513" s="387"/>
    </row>
    <row r="2514" spans="36:42">
      <c r="AJ2514" s="391"/>
      <c r="AK2514" s="384"/>
      <c r="AL2514" s="385"/>
      <c r="AM2514" s="386"/>
      <c r="AN2514" s="387"/>
      <c r="AO2514" s="387"/>
      <c r="AP2514" s="387"/>
    </row>
    <row r="2515" spans="36:42">
      <c r="AJ2515" s="391"/>
      <c r="AK2515" s="384"/>
      <c r="AL2515" s="385"/>
      <c r="AM2515" s="386"/>
      <c r="AN2515" s="387"/>
      <c r="AO2515" s="387"/>
      <c r="AP2515" s="387"/>
    </row>
    <row r="2516" spans="36:42">
      <c r="AJ2516" s="391"/>
      <c r="AK2516" s="384"/>
      <c r="AL2516" s="385"/>
      <c r="AM2516" s="386"/>
      <c r="AN2516" s="387"/>
      <c r="AO2516" s="387"/>
      <c r="AP2516" s="387"/>
    </row>
    <row r="2517" spans="36:42">
      <c r="AJ2517" s="391"/>
      <c r="AK2517" s="384"/>
      <c r="AL2517" s="385"/>
      <c r="AM2517" s="386"/>
      <c r="AN2517" s="387"/>
      <c r="AO2517" s="387"/>
      <c r="AP2517" s="387"/>
    </row>
    <row r="2518" spans="36:42">
      <c r="AJ2518" s="391"/>
      <c r="AK2518" s="384"/>
      <c r="AL2518" s="385"/>
      <c r="AM2518" s="386"/>
      <c r="AN2518" s="387"/>
      <c r="AO2518" s="387"/>
      <c r="AP2518" s="387"/>
    </row>
    <row r="2519" spans="36:42">
      <c r="AJ2519" s="391"/>
      <c r="AK2519" s="384"/>
      <c r="AL2519" s="385"/>
      <c r="AM2519" s="386"/>
      <c r="AN2519" s="387"/>
      <c r="AO2519" s="387"/>
      <c r="AP2519" s="387"/>
    </row>
    <row r="2520" spans="36:42">
      <c r="AJ2520" s="391"/>
      <c r="AK2520" s="384"/>
      <c r="AL2520" s="385"/>
      <c r="AM2520" s="386"/>
      <c r="AN2520" s="387"/>
      <c r="AO2520" s="387"/>
      <c r="AP2520" s="387"/>
    </row>
    <row r="2521" spans="36:42">
      <c r="AJ2521" s="391"/>
      <c r="AK2521" s="384"/>
      <c r="AL2521" s="385"/>
      <c r="AM2521" s="386"/>
      <c r="AN2521" s="387"/>
      <c r="AO2521" s="387"/>
      <c r="AP2521" s="387"/>
    </row>
    <row r="2522" spans="36:42">
      <c r="AJ2522" s="391"/>
      <c r="AK2522" s="384"/>
      <c r="AL2522" s="385"/>
      <c r="AM2522" s="386"/>
      <c r="AN2522" s="387"/>
      <c r="AO2522" s="387"/>
      <c r="AP2522" s="387"/>
    </row>
    <row r="2523" spans="36:42">
      <c r="AJ2523" s="391"/>
      <c r="AK2523" s="384"/>
      <c r="AL2523" s="385"/>
      <c r="AM2523" s="386"/>
      <c r="AN2523" s="387"/>
      <c r="AO2523" s="387"/>
      <c r="AP2523" s="387"/>
    </row>
    <row r="2524" spans="36:42">
      <c r="AJ2524" s="391"/>
      <c r="AK2524" s="384"/>
      <c r="AL2524" s="385"/>
      <c r="AM2524" s="386"/>
      <c r="AN2524" s="387"/>
      <c r="AO2524" s="387"/>
      <c r="AP2524" s="387"/>
    </row>
    <row r="2525" spans="36:42">
      <c r="AJ2525" s="391"/>
      <c r="AK2525" s="384"/>
      <c r="AL2525" s="385"/>
      <c r="AM2525" s="386"/>
      <c r="AN2525" s="387"/>
      <c r="AO2525" s="387"/>
      <c r="AP2525" s="387"/>
    </row>
    <row r="2526" spans="36:42">
      <c r="AJ2526" s="391"/>
      <c r="AK2526" s="384"/>
      <c r="AL2526" s="385"/>
      <c r="AM2526" s="386"/>
      <c r="AN2526" s="387"/>
      <c r="AO2526" s="387"/>
      <c r="AP2526" s="387"/>
    </row>
    <row r="2527" spans="36:42">
      <c r="AJ2527" s="391"/>
      <c r="AK2527" s="384"/>
      <c r="AL2527" s="385"/>
      <c r="AM2527" s="386"/>
      <c r="AN2527" s="387"/>
      <c r="AO2527" s="387"/>
      <c r="AP2527" s="387"/>
    </row>
    <row r="2528" spans="36:42">
      <c r="AJ2528" s="391"/>
      <c r="AK2528" s="384"/>
      <c r="AL2528" s="385"/>
      <c r="AM2528" s="386"/>
      <c r="AN2528" s="387"/>
      <c r="AO2528" s="387"/>
      <c r="AP2528" s="387"/>
    </row>
    <row r="2529" spans="36:42">
      <c r="AJ2529" s="391"/>
      <c r="AK2529" s="384"/>
      <c r="AL2529" s="385"/>
      <c r="AM2529" s="386"/>
      <c r="AN2529" s="387"/>
      <c r="AO2529" s="387"/>
      <c r="AP2529" s="387"/>
    </row>
    <row r="2530" spans="36:42">
      <c r="AJ2530" s="391"/>
      <c r="AK2530" s="384"/>
      <c r="AL2530" s="385"/>
      <c r="AM2530" s="386"/>
      <c r="AN2530" s="387"/>
      <c r="AO2530" s="387"/>
      <c r="AP2530" s="387"/>
    </row>
    <row r="2531" spans="36:42">
      <c r="AJ2531" s="391"/>
      <c r="AK2531" s="384"/>
      <c r="AL2531" s="385"/>
      <c r="AM2531" s="386"/>
      <c r="AN2531" s="387"/>
      <c r="AO2531" s="387"/>
      <c r="AP2531" s="387"/>
    </row>
    <row r="2532" spans="36:42">
      <c r="AJ2532" s="391"/>
      <c r="AK2532" s="384"/>
      <c r="AL2532" s="385"/>
      <c r="AM2532" s="386"/>
      <c r="AN2532" s="387"/>
      <c r="AO2532" s="387"/>
      <c r="AP2532" s="387"/>
    </row>
    <row r="2533" spans="36:42">
      <c r="AJ2533" s="391"/>
      <c r="AK2533" s="384"/>
      <c r="AL2533" s="385"/>
      <c r="AM2533" s="386"/>
      <c r="AN2533" s="387"/>
      <c r="AO2533" s="387"/>
      <c r="AP2533" s="387"/>
    </row>
    <row r="2534" spans="36:42">
      <c r="AJ2534" s="391"/>
      <c r="AK2534" s="384"/>
      <c r="AL2534" s="385"/>
      <c r="AM2534" s="386"/>
      <c r="AN2534" s="387"/>
      <c r="AO2534" s="387"/>
      <c r="AP2534" s="387"/>
    </row>
    <row r="2535" spans="36:42">
      <c r="AJ2535" s="391"/>
      <c r="AK2535" s="384"/>
      <c r="AL2535" s="385"/>
      <c r="AM2535" s="386"/>
      <c r="AN2535" s="387"/>
      <c r="AO2535" s="387"/>
      <c r="AP2535" s="387"/>
    </row>
    <row r="2536" spans="36:42">
      <c r="AJ2536" s="391"/>
      <c r="AK2536" s="384"/>
      <c r="AL2536" s="385"/>
      <c r="AM2536" s="386"/>
      <c r="AN2536" s="387"/>
      <c r="AO2536" s="387"/>
      <c r="AP2536" s="387"/>
    </row>
    <row r="2537" spans="36:42">
      <c r="AJ2537" s="391"/>
      <c r="AK2537" s="384"/>
      <c r="AL2537" s="385"/>
      <c r="AM2537" s="386"/>
      <c r="AN2537" s="387"/>
      <c r="AO2537" s="387"/>
      <c r="AP2537" s="387"/>
    </row>
    <row r="2538" spans="36:42">
      <c r="AJ2538" s="391"/>
      <c r="AK2538" s="384"/>
      <c r="AL2538" s="385"/>
      <c r="AM2538" s="386"/>
      <c r="AN2538" s="387"/>
      <c r="AO2538" s="387"/>
      <c r="AP2538" s="387"/>
    </row>
    <row r="2539" spans="36:42">
      <c r="AJ2539" s="391"/>
      <c r="AK2539" s="384"/>
      <c r="AL2539" s="385"/>
      <c r="AM2539" s="386"/>
      <c r="AN2539" s="385"/>
      <c r="AO2539" s="385"/>
      <c r="AP2539" s="387"/>
    </row>
    <row r="2540" spans="36:42">
      <c r="AJ2540" s="391"/>
      <c r="AK2540" s="384"/>
      <c r="AL2540" s="385"/>
      <c r="AM2540" s="386"/>
      <c r="AN2540" s="387"/>
      <c r="AO2540" s="387"/>
      <c r="AP2540" s="387"/>
    </row>
    <row r="2541" spans="36:42">
      <c r="AJ2541" s="391"/>
      <c r="AK2541" s="384"/>
      <c r="AL2541" s="385"/>
      <c r="AM2541" s="386"/>
      <c r="AN2541" s="387"/>
      <c r="AO2541" s="387"/>
      <c r="AP2541" s="387"/>
    </row>
    <row r="2542" spans="36:42">
      <c r="AJ2542" s="391"/>
      <c r="AK2542" s="384"/>
      <c r="AL2542" s="385"/>
      <c r="AM2542" s="386"/>
      <c r="AN2542" s="387"/>
      <c r="AO2542" s="387"/>
      <c r="AP2542" s="387"/>
    </row>
    <row r="2543" spans="36:42">
      <c r="AJ2543" s="391"/>
      <c r="AK2543" s="384"/>
      <c r="AL2543" s="385"/>
      <c r="AM2543" s="386"/>
      <c r="AN2543" s="387"/>
      <c r="AO2543" s="387"/>
      <c r="AP2543" s="387"/>
    </row>
    <row r="2544" spans="36:42">
      <c r="AJ2544" s="391"/>
      <c r="AK2544" s="384"/>
      <c r="AL2544" s="385"/>
      <c r="AM2544" s="386"/>
      <c r="AN2544" s="387"/>
      <c r="AO2544" s="387"/>
      <c r="AP2544" s="387"/>
    </row>
    <row r="2545" spans="36:42">
      <c r="AJ2545" s="391"/>
      <c r="AK2545" s="384"/>
      <c r="AL2545" s="385"/>
      <c r="AM2545" s="386"/>
      <c r="AN2545" s="387"/>
      <c r="AO2545" s="387"/>
      <c r="AP2545" s="387"/>
    </row>
    <row r="2546" spans="36:42">
      <c r="AJ2546" s="391"/>
      <c r="AK2546" s="384"/>
      <c r="AL2546" s="385"/>
      <c r="AM2546" s="386"/>
      <c r="AN2546" s="387"/>
      <c r="AO2546" s="387"/>
      <c r="AP2546" s="387"/>
    </row>
    <row r="2547" spans="36:42">
      <c r="AJ2547" s="391"/>
      <c r="AK2547" s="384"/>
      <c r="AL2547" s="385"/>
      <c r="AM2547" s="386"/>
      <c r="AN2547" s="387"/>
      <c r="AO2547" s="387"/>
      <c r="AP2547" s="387"/>
    </row>
    <row r="2548" spans="36:42">
      <c r="AJ2548" s="391"/>
      <c r="AK2548" s="384"/>
      <c r="AL2548" s="385"/>
      <c r="AM2548" s="386"/>
      <c r="AN2548" s="387"/>
      <c r="AO2548" s="387"/>
      <c r="AP2548" s="387"/>
    </row>
    <row r="2549" spans="36:42">
      <c r="AJ2549" s="391"/>
      <c r="AK2549" s="384"/>
      <c r="AL2549" s="385"/>
      <c r="AM2549" s="386"/>
      <c r="AN2549" s="387"/>
      <c r="AO2549" s="387"/>
      <c r="AP2549" s="387"/>
    </row>
    <row r="2550" spans="36:42">
      <c r="AJ2550" s="391"/>
      <c r="AK2550" s="384"/>
      <c r="AL2550" s="385"/>
      <c r="AM2550" s="386"/>
      <c r="AN2550" s="387"/>
      <c r="AO2550" s="387"/>
      <c r="AP2550" s="387"/>
    </row>
    <row r="2551" spans="36:42">
      <c r="AJ2551" s="391"/>
      <c r="AK2551" s="384"/>
      <c r="AL2551" s="385"/>
      <c r="AM2551" s="386"/>
      <c r="AN2551" s="387"/>
      <c r="AO2551" s="387"/>
      <c r="AP2551" s="387"/>
    </row>
    <row r="2552" spans="36:42">
      <c r="AJ2552" s="391"/>
      <c r="AK2552" s="384"/>
      <c r="AL2552" s="385"/>
      <c r="AM2552" s="386"/>
      <c r="AN2552" s="387"/>
      <c r="AO2552" s="387"/>
      <c r="AP2552" s="387"/>
    </row>
    <row r="2553" spans="36:42">
      <c r="AJ2553" s="391"/>
      <c r="AK2553" s="384"/>
      <c r="AL2553" s="385"/>
      <c r="AM2553" s="386"/>
      <c r="AN2553" s="387"/>
      <c r="AO2553" s="387"/>
      <c r="AP2553" s="387"/>
    </row>
    <row r="2554" spans="36:42">
      <c r="AJ2554" s="391"/>
      <c r="AK2554" s="384"/>
      <c r="AL2554" s="385"/>
      <c r="AM2554" s="386"/>
      <c r="AN2554" s="387"/>
      <c r="AO2554" s="387"/>
      <c r="AP2554" s="387"/>
    </row>
    <row r="2555" spans="36:42">
      <c r="AJ2555" s="391"/>
      <c r="AK2555" s="384"/>
      <c r="AL2555" s="385"/>
      <c r="AM2555" s="386"/>
      <c r="AN2555" s="387"/>
      <c r="AO2555" s="387"/>
      <c r="AP2555" s="387"/>
    </row>
    <row r="2556" spans="36:42">
      <c r="AJ2556" s="391"/>
      <c r="AK2556" s="384"/>
      <c r="AL2556" s="385"/>
      <c r="AM2556" s="386"/>
      <c r="AN2556" s="387"/>
      <c r="AO2556" s="387"/>
      <c r="AP2556" s="387"/>
    </row>
    <row r="2557" spans="36:42">
      <c r="AJ2557" s="391"/>
      <c r="AK2557" s="384"/>
      <c r="AL2557" s="385"/>
      <c r="AM2557" s="386"/>
      <c r="AN2557" s="387"/>
      <c r="AO2557" s="387"/>
      <c r="AP2557" s="387"/>
    </row>
    <row r="2558" spans="36:42">
      <c r="AJ2558" s="391"/>
      <c r="AK2558" s="384"/>
      <c r="AL2558" s="385"/>
      <c r="AM2558" s="386"/>
      <c r="AN2558" s="387"/>
      <c r="AO2558" s="387"/>
      <c r="AP2558" s="387"/>
    </row>
    <row r="2559" spans="36:42">
      <c r="AJ2559" s="391"/>
      <c r="AK2559" s="384"/>
      <c r="AL2559" s="385"/>
      <c r="AM2559" s="386"/>
      <c r="AN2559" s="387"/>
      <c r="AO2559" s="387"/>
      <c r="AP2559" s="387"/>
    </row>
    <row r="2560" spans="36:42">
      <c r="AJ2560" s="391"/>
      <c r="AK2560" s="384"/>
      <c r="AL2560" s="385"/>
      <c r="AM2560" s="386"/>
      <c r="AN2560" s="387"/>
      <c r="AO2560" s="387"/>
      <c r="AP2560" s="387"/>
    </row>
    <row r="2561" spans="36:42">
      <c r="AJ2561" s="391"/>
      <c r="AK2561" s="384"/>
      <c r="AL2561" s="385"/>
      <c r="AM2561" s="386"/>
      <c r="AN2561" s="387"/>
      <c r="AO2561" s="387"/>
      <c r="AP2561" s="387"/>
    </row>
    <row r="2562" spans="36:42">
      <c r="AJ2562" s="391"/>
      <c r="AK2562" s="384"/>
      <c r="AL2562" s="385"/>
      <c r="AM2562" s="386"/>
      <c r="AN2562" s="387"/>
      <c r="AO2562" s="387"/>
      <c r="AP2562" s="387"/>
    </row>
    <row r="2563" spans="36:42">
      <c r="AJ2563" s="391"/>
      <c r="AK2563" s="384"/>
      <c r="AL2563" s="385"/>
      <c r="AM2563" s="386"/>
      <c r="AN2563" s="387"/>
      <c r="AO2563" s="387"/>
      <c r="AP2563" s="387"/>
    </row>
    <row r="2564" spans="36:42">
      <c r="AJ2564" s="391"/>
      <c r="AK2564" s="384"/>
      <c r="AL2564" s="385"/>
      <c r="AM2564" s="386"/>
      <c r="AN2564" s="387"/>
      <c r="AO2564" s="387"/>
      <c r="AP2564" s="387"/>
    </row>
    <row r="2565" spans="36:42">
      <c r="AJ2565" s="391"/>
      <c r="AK2565" s="384"/>
      <c r="AL2565" s="385"/>
      <c r="AM2565" s="386"/>
      <c r="AN2565" s="387"/>
      <c r="AO2565" s="387"/>
      <c r="AP2565" s="387"/>
    </row>
    <row r="2566" spans="36:42">
      <c r="AJ2566" s="391"/>
      <c r="AK2566" s="384"/>
      <c r="AL2566" s="385"/>
      <c r="AM2566" s="386"/>
      <c r="AN2566" s="387"/>
      <c r="AO2566" s="387"/>
      <c r="AP2566" s="387"/>
    </row>
    <row r="2567" spans="36:42">
      <c r="AJ2567" s="391"/>
      <c r="AK2567" s="384"/>
      <c r="AL2567" s="385"/>
      <c r="AM2567" s="386"/>
      <c r="AN2567" s="387"/>
      <c r="AO2567" s="387"/>
      <c r="AP2567" s="387"/>
    </row>
    <row r="2568" spans="36:42">
      <c r="AJ2568" s="391"/>
      <c r="AK2568" s="384"/>
      <c r="AL2568" s="385"/>
      <c r="AM2568" s="386"/>
      <c r="AN2568" s="387"/>
      <c r="AO2568" s="387"/>
      <c r="AP2568" s="387"/>
    </row>
    <row r="2569" spans="36:42">
      <c r="AJ2569" s="391"/>
      <c r="AK2569" s="384"/>
      <c r="AL2569" s="385"/>
      <c r="AM2569" s="386"/>
      <c r="AN2569" s="387"/>
      <c r="AO2569" s="387"/>
      <c r="AP2569" s="387"/>
    </row>
    <row r="2570" spans="36:42">
      <c r="AJ2570" s="391"/>
      <c r="AK2570" s="384"/>
      <c r="AL2570" s="385"/>
      <c r="AM2570" s="386"/>
      <c r="AN2570" s="387"/>
      <c r="AO2570" s="387"/>
      <c r="AP2570" s="387"/>
    </row>
    <row r="2571" spans="36:42">
      <c r="AJ2571" s="391"/>
      <c r="AK2571" s="384"/>
      <c r="AL2571" s="385"/>
      <c r="AM2571" s="386"/>
      <c r="AN2571" s="387"/>
      <c r="AO2571" s="387"/>
      <c r="AP2571" s="387"/>
    </row>
    <row r="2572" spans="36:42">
      <c r="AJ2572" s="391"/>
      <c r="AK2572" s="384"/>
      <c r="AL2572" s="385"/>
      <c r="AM2572" s="386"/>
      <c r="AN2572" s="387"/>
      <c r="AO2572" s="387"/>
      <c r="AP2572" s="387"/>
    </row>
    <row r="2573" spans="36:42">
      <c r="AJ2573" s="391"/>
      <c r="AK2573" s="384"/>
      <c r="AL2573" s="385"/>
      <c r="AM2573" s="386"/>
      <c r="AN2573" s="387"/>
      <c r="AO2573" s="387"/>
      <c r="AP2573" s="387"/>
    </row>
    <row r="2574" spans="36:42">
      <c r="AJ2574" s="391"/>
      <c r="AK2574" s="384"/>
      <c r="AL2574" s="385"/>
      <c r="AM2574" s="386"/>
      <c r="AN2574" s="387"/>
      <c r="AO2574" s="387"/>
      <c r="AP2574" s="387"/>
    </row>
    <row r="2575" spans="36:42">
      <c r="AJ2575" s="391"/>
      <c r="AK2575" s="384"/>
      <c r="AL2575" s="385"/>
      <c r="AM2575" s="386"/>
      <c r="AN2575" s="387"/>
      <c r="AO2575" s="387"/>
      <c r="AP2575" s="387"/>
    </row>
    <row r="2576" spans="36:42">
      <c r="AJ2576" s="391"/>
      <c r="AK2576" s="384"/>
      <c r="AL2576" s="385"/>
      <c r="AM2576" s="386"/>
      <c r="AN2576" s="387"/>
      <c r="AO2576" s="387"/>
      <c r="AP2576" s="387"/>
    </row>
    <row r="2577" spans="36:42">
      <c r="AJ2577" s="590"/>
      <c r="AK2577" s="384"/>
      <c r="AL2577" s="385"/>
      <c r="AM2577" s="386"/>
      <c r="AN2577" s="388"/>
      <c r="AO2577" s="388"/>
      <c r="AP2577" s="387"/>
    </row>
    <row r="2578" spans="36:42">
      <c r="AJ2578" s="590"/>
      <c r="AK2578" s="384"/>
      <c r="AL2578" s="385"/>
      <c r="AM2578" s="386"/>
      <c r="AN2578" s="388"/>
      <c r="AO2578" s="388"/>
      <c r="AP2578" s="387"/>
    </row>
    <row r="2579" spans="36:42">
      <c r="AJ2579" s="391"/>
      <c r="AK2579" s="384"/>
      <c r="AL2579" s="385"/>
      <c r="AM2579" s="386"/>
      <c r="AN2579" s="387"/>
      <c r="AO2579" s="387"/>
      <c r="AP2579" s="387"/>
    </row>
    <row r="2580" spans="36:42">
      <c r="AJ2580" s="391"/>
      <c r="AK2580" s="384"/>
      <c r="AL2580" s="385"/>
      <c r="AM2580" s="386"/>
      <c r="AN2580" s="387"/>
      <c r="AO2580" s="387"/>
      <c r="AP2580" s="387"/>
    </row>
    <row r="2581" spans="36:42">
      <c r="AJ2581" s="391"/>
      <c r="AK2581" s="384"/>
      <c r="AL2581" s="385"/>
      <c r="AM2581" s="386"/>
      <c r="AN2581" s="387"/>
      <c r="AO2581" s="387"/>
      <c r="AP2581" s="387"/>
    </row>
    <row r="2582" spans="36:42">
      <c r="AJ2582" s="391"/>
      <c r="AK2582" s="384"/>
      <c r="AL2582" s="385"/>
      <c r="AM2582" s="386"/>
      <c r="AN2582" s="387"/>
      <c r="AO2582" s="387"/>
      <c r="AP2582" s="387"/>
    </row>
    <row r="2583" spans="36:42">
      <c r="AJ2583" s="391"/>
      <c r="AK2583" s="384"/>
      <c r="AL2583" s="385"/>
      <c r="AM2583" s="386"/>
      <c r="AN2583" s="387"/>
      <c r="AO2583" s="387"/>
      <c r="AP2583" s="387"/>
    </row>
    <row r="2584" spans="36:42">
      <c r="AJ2584" s="391"/>
      <c r="AK2584" s="384"/>
      <c r="AL2584" s="385"/>
      <c r="AM2584" s="386"/>
      <c r="AN2584" s="387"/>
      <c r="AO2584" s="387"/>
      <c r="AP2584" s="387"/>
    </row>
    <row r="2585" spans="36:42">
      <c r="AJ2585" s="391"/>
      <c r="AK2585" s="384"/>
      <c r="AL2585" s="385"/>
      <c r="AM2585" s="386"/>
      <c r="AN2585" s="387"/>
      <c r="AO2585" s="387"/>
      <c r="AP2585" s="387"/>
    </row>
    <row r="2586" spans="36:42">
      <c r="AJ2586" s="391"/>
      <c r="AK2586" s="384"/>
      <c r="AL2586" s="385"/>
      <c r="AM2586" s="386"/>
      <c r="AN2586" s="387"/>
      <c r="AO2586" s="387"/>
      <c r="AP2586" s="387"/>
    </row>
    <row r="2587" spans="36:42">
      <c r="AJ2587" s="391"/>
      <c r="AK2587" s="384"/>
      <c r="AL2587" s="385"/>
      <c r="AM2587" s="386"/>
      <c r="AN2587" s="387"/>
      <c r="AO2587" s="387"/>
      <c r="AP2587" s="387"/>
    </row>
    <row r="2588" spans="36:42">
      <c r="AJ2588" s="391"/>
      <c r="AK2588" s="384"/>
      <c r="AL2588" s="385"/>
      <c r="AM2588" s="386"/>
      <c r="AN2588" s="387"/>
      <c r="AO2588" s="387"/>
      <c r="AP2588" s="387"/>
    </row>
    <row r="2589" spans="36:42">
      <c r="AJ2589" s="391"/>
      <c r="AK2589" s="384"/>
      <c r="AL2589" s="385"/>
      <c r="AM2589" s="386"/>
      <c r="AN2589" s="387"/>
      <c r="AO2589" s="387"/>
      <c r="AP2589" s="387"/>
    </row>
    <row r="2590" spans="36:42">
      <c r="AJ2590" s="391"/>
      <c r="AK2590" s="384"/>
      <c r="AL2590" s="385"/>
      <c r="AM2590" s="386"/>
      <c r="AN2590" s="387"/>
      <c r="AO2590" s="387"/>
      <c r="AP2590" s="387"/>
    </row>
    <row r="2591" spans="36:42">
      <c r="AJ2591" s="391"/>
      <c r="AK2591" s="384"/>
      <c r="AL2591" s="385"/>
      <c r="AM2591" s="386"/>
      <c r="AN2591" s="387"/>
      <c r="AO2591" s="387"/>
      <c r="AP2591" s="387"/>
    </row>
    <row r="2592" spans="36:42">
      <c r="AJ2592" s="391"/>
      <c r="AK2592" s="384"/>
      <c r="AL2592" s="385"/>
      <c r="AM2592" s="386"/>
      <c r="AN2592" s="387"/>
      <c r="AO2592" s="387"/>
      <c r="AP2592" s="387"/>
    </row>
    <row r="2593" spans="36:42">
      <c r="AJ2593" s="590"/>
      <c r="AK2593" s="384"/>
      <c r="AL2593" s="385"/>
      <c r="AM2593" s="386"/>
      <c r="AN2593" s="387"/>
      <c r="AO2593" s="387"/>
      <c r="AP2593" s="387"/>
    </row>
    <row r="2594" spans="36:42">
      <c r="AJ2594" s="590"/>
      <c r="AK2594" s="384"/>
      <c r="AL2594" s="385"/>
      <c r="AM2594" s="386"/>
      <c r="AN2594" s="388"/>
      <c r="AO2594" s="388"/>
      <c r="AP2594" s="387"/>
    </row>
    <row r="2595" spans="36:42">
      <c r="AJ2595" s="590"/>
      <c r="AK2595" s="384"/>
      <c r="AL2595" s="385"/>
      <c r="AM2595" s="386"/>
      <c r="AN2595" s="387"/>
      <c r="AO2595" s="387"/>
      <c r="AP2595" s="387"/>
    </row>
    <row r="2596" spans="36:42">
      <c r="AJ2596" s="590"/>
      <c r="AK2596" s="384"/>
      <c r="AL2596" s="385"/>
      <c r="AM2596" s="386"/>
      <c r="AN2596" s="388"/>
      <c r="AO2596" s="388"/>
      <c r="AP2596" s="387"/>
    </row>
    <row r="2597" spans="36:42">
      <c r="AJ2597" s="590"/>
      <c r="AK2597" s="384"/>
      <c r="AL2597" s="385"/>
      <c r="AM2597" s="386"/>
      <c r="AN2597" s="387"/>
      <c r="AO2597" s="387"/>
      <c r="AP2597" s="387"/>
    </row>
    <row r="2598" spans="36:42">
      <c r="AJ2598" s="590"/>
      <c r="AK2598" s="384"/>
      <c r="AL2598" s="385"/>
      <c r="AM2598" s="386"/>
      <c r="AN2598" s="387"/>
      <c r="AO2598" s="387"/>
      <c r="AP2598" s="387"/>
    </row>
    <row r="2599" spans="36:42">
      <c r="AJ2599" s="590"/>
      <c r="AK2599" s="384"/>
      <c r="AL2599" s="385"/>
      <c r="AM2599" s="386"/>
      <c r="AN2599" s="387"/>
      <c r="AO2599" s="387"/>
      <c r="AP2599" s="387"/>
    </row>
    <row r="2600" spans="36:42">
      <c r="AJ2600" s="590"/>
      <c r="AK2600" s="384"/>
      <c r="AL2600" s="385"/>
      <c r="AM2600" s="386"/>
      <c r="AN2600" s="387"/>
      <c r="AO2600" s="387"/>
      <c r="AP2600" s="387"/>
    </row>
    <row r="2601" spans="36:42">
      <c r="AJ2601" s="590"/>
      <c r="AK2601" s="384"/>
      <c r="AL2601" s="385"/>
      <c r="AM2601" s="386"/>
      <c r="AN2601" s="387"/>
      <c r="AO2601" s="387"/>
      <c r="AP2601" s="387"/>
    </row>
    <row r="2602" spans="36:42">
      <c r="AJ2602" s="590"/>
      <c r="AK2602" s="384"/>
      <c r="AL2602" s="385"/>
      <c r="AM2602" s="386"/>
      <c r="AN2602" s="387"/>
      <c r="AO2602" s="387"/>
      <c r="AP2602" s="387"/>
    </row>
    <row r="2603" spans="36:42">
      <c r="AJ2603" s="590"/>
      <c r="AK2603" s="384"/>
      <c r="AL2603" s="385"/>
      <c r="AM2603" s="386"/>
      <c r="AN2603" s="387"/>
      <c r="AO2603" s="387"/>
      <c r="AP2603" s="387"/>
    </row>
    <row r="2604" spans="36:42">
      <c r="AJ2604" s="590"/>
      <c r="AK2604" s="384"/>
      <c r="AL2604" s="385"/>
      <c r="AM2604" s="386"/>
      <c r="AN2604" s="387"/>
      <c r="AO2604" s="387"/>
      <c r="AP2604" s="387"/>
    </row>
    <row r="2605" spans="36:42">
      <c r="AJ2605" s="590"/>
      <c r="AK2605" s="384"/>
      <c r="AL2605" s="385"/>
      <c r="AM2605" s="386"/>
      <c r="AN2605" s="387"/>
      <c r="AO2605" s="387"/>
      <c r="AP2605" s="387"/>
    </row>
    <row r="2606" spans="36:42">
      <c r="AJ2606" s="590"/>
      <c r="AK2606" s="384"/>
      <c r="AL2606" s="385"/>
      <c r="AM2606" s="386"/>
      <c r="AN2606" s="387"/>
      <c r="AO2606" s="387"/>
      <c r="AP2606" s="387"/>
    </row>
    <row r="2607" spans="36:42">
      <c r="AJ2607" s="590"/>
      <c r="AK2607" s="384"/>
      <c r="AL2607" s="385"/>
      <c r="AM2607" s="386"/>
      <c r="AN2607" s="387"/>
      <c r="AO2607" s="387"/>
      <c r="AP2607" s="387"/>
    </row>
    <row r="2608" spans="36:42">
      <c r="AJ2608" s="590"/>
      <c r="AK2608" s="384"/>
      <c r="AL2608" s="385"/>
      <c r="AM2608" s="386"/>
      <c r="AN2608" s="387"/>
      <c r="AO2608" s="387"/>
      <c r="AP2608" s="387"/>
    </row>
    <row r="2609" spans="36:42">
      <c r="AJ2609" s="590"/>
      <c r="AK2609" s="384"/>
      <c r="AL2609" s="385"/>
      <c r="AM2609" s="386"/>
      <c r="AN2609" s="387"/>
      <c r="AO2609" s="387"/>
      <c r="AP2609" s="387"/>
    </row>
    <row r="2610" spans="36:42">
      <c r="AJ2610" s="590"/>
      <c r="AK2610" s="384"/>
      <c r="AL2610" s="385"/>
      <c r="AM2610" s="386"/>
      <c r="AN2610" s="387"/>
      <c r="AO2610" s="387"/>
      <c r="AP2610" s="387"/>
    </row>
    <row r="2611" spans="36:42">
      <c r="AJ2611" s="391"/>
      <c r="AK2611" s="384"/>
      <c r="AL2611" s="385"/>
      <c r="AM2611" s="386"/>
      <c r="AN2611" s="387"/>
      <c r="AO2611" s="387"/>
      <c r="AP2611" s="387"/>
    </row>
    <row r="2612" spans="36:42">
      <c r="AJ2612" s="391"/>
      <c r="AK2612" s="384"/>
      <c r="AL2612" s="385"/>
      <c r="AM2612" s="386"/>
      <c r="AN2612" s="387"/>
      <c r="AO2612" s="387"/>
      <c r="AP2612" s="387"/>
    </row>
    <row r="2613" spans="36:42">
      <c r="AJ2613" s="590"/>
      <c r="AK2613" s="384"/>
      <c r="AL2613" s="385"/>
      <c r="AM2613" s="386"/>
      <c r="AN2613" s="387"/>
      <c r="AO2613" s="387"/>
      <c r="AP2613" s="387"/>
    </row>
    <row r="2614" spans="36:42">
      <c r="AJ2614" s="590"/>
      <c r="AK2614" s="384"/>
      <c r="AL2614" s="385"/>
      <c r="AM2614" s="386"/>
      <c r="AN2614" s="387"/>
      <c r="AO2614" s="387"/>
      <c r="AP2614" s="387"/>
    </row>
    <row r="2615" spans="36:42">
      <c r="AJ2615" s="590"/>
      <c r="AK2615" s="384"/>
      <c r="AL2615" s="385"/>
      <c r="AM2615" s="386"/>
      <c r="AN2615" s="387"/>
      <c r="AO2615" s="387"/>
      <c r="AP2615" s="387"/>
    </row>
    <row r="2616" spans="36:42">
      <c r="AJ2616" s="590"/>
      <c r="AK2616" s="384"/>
      <c r="AL2616" s="385"/>
      <c r="AM2616" s="386"/>
      <c r="AN2616" s="387"/>
      <c r="AO2616" s="387"/>
      <c r="AP2616" s="387"/>
    </row>
    <row r="2617" spans="36:42">
      <c r="AJ2617" s="590"/>
      <c r="AK2617" s="384"/>
      <c r="AL2617" s="385"/>
      <c r="AM2617" s="386"/>
      <c r="AN2617" s="387"/>
      <c r="AO2617" s="387"/>
      <c r="AP2617" s="387"/>
    </row>
    <row r="2618" spans="36:42">
      <c r="AJ2618" s="590"/>
      <c r="AK2618" s="384"/>
      <c r="AL2618" s="385"/>
      <c r="AM2618" s="386"/>
      <c r="AN2618" s="387"/>
      <c r="AO2618" s="387"/>
      <c r="AP2618" s="387"/>
    </row>
    <row r="2619" spans="36:42">
      <c r="AJ2619" s="391"/>
      <c r="AK2619" s="384"/>
      <c r="AL2619" s="385"/>
      <c r="AM2619" s="386"/>
      <c r="AN2619" s="387"/>
      <c r="AO2619" s="387"/>
      <c r="AP2619" s="387"/>
    </row>
    <row r="2620" spans="36:42">
      <c r="AJ2620" s="391"/>
      <c r="AK2620" s="384"/>
      <c r="AL2620" s="385"/>
      <c r="AM2620" s="386"/>
      <c r="AN2620" s="387"/>
      <c r="AO2620" s="387"/>
      <c r="AP2620" s="387"/>
    </row>
    <row r="2621" spans="36:42">
      <c r="AJ2621" s="391"/>
      <c r="AK2621" s="384"/>
      <c r="AL2621" s="385"/>
      <c r="AM2621" s="386"/>
      <c r="AN2621" s="387"/>
      <c r="AO2621" s="387"/>
      <c r="AP2621" s="387"/>
    </row>
    <row r="2622" spans="36:42">
      <c r="AJ2622" s="391"/>
      <c r="AK2622" s="384"/>
      <c r="AL2622" s="385"/>
      <c r="AM2622" s="386"/>
      <c r="AN2622" s="387"/>
      <c r="AO2622" s="387"/>
      <c r="AP2622" s="387"/>
    </row>
    <row r="2623" spans="36:42">
      <c r="AJ2623" s="391"/>
      <c r="AK2623" s="384"/>
      <c r="AL2623" s="385"/>
      <c r="AM2623" s="386"/>
      <c r="AN2623" s="387"/>
      <c r="AO2623" s="387"/>
      <c r="AP2623" s="387"/>
    </row>
    <row r="2624" spans="36:42">
      <c r="AJ2624" s="391"/>
      <c r="AK2624" s="384"/>
      <c r="AL2624" s="385"/>
      <c r="AM2624" s="386"/>
      <c r="AN2624" s="387"/>
      <c r="AO2624" s="387"/>
      <c r="AP2624" s="387"/>
    </row>
    <row r="2625" spans="36:42">
      <c r="AJ2625" s="391"/>
      <c r="AK2625" s="384"/>
      <c r="AL2625" s="385"/>
      <c r="AM2625" s="386"/>
      <c r="AN2625" s="387"/>
      <c r="AO2625" s="387"/>
      <c r="AP2625" s="387"/>
    </row>
    <row r="2626" spans="36:42">
      <c r="AJ2626" s="391"/>
      <c r="AK2626" s="384"/>
      <c r="AL2626" s="385"/>
      <c r="AM2626" s="386"/>
      <c r="AN2626" s="387"/>
      <c r="AO2626" s="387"/>
      <c r="AP2626" s="387"/>
    </row>
    <row r="2627" spans="36:42">
      <c r="AJ2627" s="391"/>
      <c r="AK2627" s="384"/>
      <c r="AL2627" s="385"/>
      <c r="AM2627" s="386"/>
      <c r="AN2627" s="387"/>
      <c r="AO2627" s="387"/>
      <c r="AP2627" s="387"/>
    </row>
    <row r="2628" spans="36:42">
      <c r="AJ2628" s="391"/>
      <c r="AK2628" s="384"/>
      <c r="AL2628" s="385"/>
      <c r="AM2628" s="386"/>
      <c r="AN2628" s="387"/>
      <c r="AO2628" s="387"/>
      <c r="AP2628" s="387"/>
    </row>
    <row r="2629" spans="36:42">
      <c r="AJ2629" s="391"/>
      <c r="AK2629" s="384"/>
      <c r="AL2629" s="385"/>
      <c r="AM2629" s="386"/>
      <c r="AN2629" s="387"/>
      <c r="AO2629" s="387"/>
      <c r="AP2629" s="387"/>
    </row>
    <row r="2630" spans="36:42">
      <c r="AJ2630" s="391"/>
      <c r="AK2630" s="384"/>
      <c r="AL2630" s="385"/>
      <c r="AM2630" s="386"/>
      <c r="AN2630" s="387"/>
      <c r="AO2630" s="387"/>
      <c r="AP2630" s="387"/>
    </row>
    <row r="2631" spans="36:42">
      <c r="AJ2631" s="391"/>
      <c r="AK2631" s="384"/>
      <c r="AL2631" s="385"/>
      <c r="AM2631" s="386"/>
      <c r="AN2631" s="387"/>
      <c r="AO2631" s="387"/>
      <c r="AP2631" s="387"/>
    </row>
    <row r="2632" spans="36:42">
      <c r="AJ2632" s="391"/>
      <c r="AK2632" s="384"/>
      <c r="AL2632" s="385"/>
      <c r="AM2632" s="386"/>
      <c r="AN2632" s="387"/>
      <c r="AO2632" s="387"/>
      <c r="AP2632" s="387"/>
    </row>
    <row r="2633" spans="36:42">
      <c r="AJ2633" s="391"/>
      <c r="AK2633" s="384"/>
      <c r="AL2633" s="385"/>
      <c r="AM2633" s="386"/>
      <c r="AN2633" s="387"/>
      <c r="AO2633" s="387"/>
      <c r="AP2633" s="387"/>
    </row>
    <row r="2634" spans="36:42">
      <c r="AJ2634" s="391"/>
      <c r="AK2634" s="384"/>
      <c r="AL2634" s="385"/>
      <c r="AM2634" s="386"/>
      <c r="AN2634" s="387"/>
      <c r="AO2634" s="387"/>
      <c r="AP2634" s="387"/>
    </row>
    <row r="2635" spans="36:42">
      <c r="AJ2635" s="391"/>
      <c r="AK2635" s="384"/>
      <c r="AL2635" s="385"/>
      <c r="AM2635" s="386"/>
      <c r="AN2635" s="387"/>
      <c r="AO2635" s="387"/>
      <c r="AP2635" s="387"/>
    </row>
    <row r="2636" spans="36:42">
      <c r="AJ2636" s="391"/>
      <c r="AK2636" s="384"/>
      <c r="AL2636" s="385"/>
      <c r="AM2636" s="386"/>
      <c r="AN2636" s="387"/>
      <c r="AO2636" s="387"/>
      <c r="AP2636" s="387"/>
    </row>
    <row r="2637" spans="36:42">
      <c r="AJ2637" s="391"/>
      <c r="AK2637" s="384"/>
      <c r="AL2637" s="385"/>
      <c r="AM2637" s="386"/>
      <c r="AN2637" s="387"/>
      <c r="AO2637" s="387"/>
      <c r="AP2637" s="387"/>
    </row>
    <row r="2638" spans="36:42">
      <c r="AJ2638" s="391"/>
      <c r="AK2638" s="384"/>
      <c r="AL2638" s="385"/>
      <c r="AM2638" s="386"/>
      <c r="AN2638" s="387"/>
      <c r="AO2638" s="387"/>
      <c r="AP2638" s="387"/>
    </row>
    <row r="2639" spans="36:42">
      <c r="AJ2639" s="391"/>
      <c r="AK2639" s="384"/>
      <c r="AL2639" s="385"/>
      <c r="AM2639" s="386"/>
      <c r="AN2639" s="387"/>
      <c r="AO2639" s="387"/>
      <c r="AP2639" s="387"/>
    </row>
    <row r="2640" spans="36:42">
      <c r="AJ2640" s="391"/>
      <c r="AK2640" s="384"/>
      <c r="AL2640" s="385"/>
      <c r="AM2640" s="386"/>
      <c r="AN2640" s="387"/>
      <c r="AO2640" s="387"/>
      <c r="AP2640" s="387"/>
    </row>
    <row r="2641" spans="36:42">
      <c r="AJ2641" s="391"/>
      <c r="AK2641" s="384"/>
      <c r="AL2641" s="385"/>
      <c r="AM2641" s="386"/>
      <c r="AN2641" s="387"/>
      <c r="AO2641" s="387"/>
      <c r="AP2641" s="387"/>
    </row>
    <row r="2642" spans="36:42">
      <c r="AJ2642" s="391"/>
      <c r="AK2642" s="384"/>
      <c r="AL2642" s="385"/>
      <c r="AM2642" s="386"/>
      <c r="AN2642" s="387"/>
      <c r="AO2642" s="387"/>
      <c r="AP2642" s="387"/>
    </row>
    <row r="2643" spans="36:42">
      <c r="AJ2643" s="391"/>
      <c r="AK2643" s="384"/>
      <c r="AL2643" s="385"/>
      <c r="AM2643" s="386"/>
      <c r="AN2643" s="387"/>
      <c r="AO2643" s="387"/>
      <c r="AP2643" s="387"/>
    </row>
    <row r="2644" spans="36:42">
      <c r="AJ2644" s="391"/>
      <c r="AK2644" s="384"/>
      <c r="AL2644" s="385"/>
      <c r="AM2644" s="386"/>
      <c r="AN2644" s="387"/>
      <c r="AO2644" s="387"/>
      <c r="AP2644" s="387"/>
    </row>
    <row r="2645" spans="36:42">
      <c r="AJ2645" s="391"/>
      <c r="AK2645" s="384"/>
      <c r="AL2645" s="385"/>
      <c r="AM2645" s="386"/>
      <c r="AN2645" s="387"/>
      <c r="AO2645" s="387"/>
      <c r="AP2645" s="387"/>
    </row>
    <row r="2646" spans="36:42">
      <c r="AJ2646" s="391"/>
      <c r="AK2646" s="384"/>
      <c r="AL2646" s="385"/>
      <c r="AM2646" s="386"/>
      <c r="AN2646" s="387"/>
      <c r="AO2646" s="387"/>
      <c r="AP2646" s="387"/>
    </row>
    <row r="2647" spans="36:42">
      <c r="AJ2647" s="391"/>
      <c r="AK2647" s="384"/>
      <c r="AL2647" s="385"/>
      <c r="AM2647" s="386"/>
      <c r="AN2647" s="387"/>
      <c r="AO2647" s="387"/>
      <c r="AP2647" s="387"/>
    </row>
    <row r="2648" spans="36:42">
      <c r="AJ2648" s="391"/>
      <c r="AK2648" s="384"/>
      <c r="AL2648" s="385"/>
      <c r="AM2648" s="386"/>
      <c r="AN2648" s="387"/>
      <c r="AO2648" s="387"/>
      <c r="AP2648" s="387"/>
    </row>
    <row r="2649" spans="36:42">
      <c r="AJ2649" s="391"/>
      <c r="AK2649" s="384"/>
      <c r="AL2649" s="385"/>
      <c r="AM2649" s="386"/>
      <c r="AN2649" s="387"/>
      <c r="AO2649" s="387"/>
      <c r="AP2649" s="387"/>
    </row>
    <row r="2650" spans="36:42">
      <c r="AJ2650" s="391"/>
      <c r="AK2650" s="384"/>
      <c r="AL2650" s="385"/>
      <c r="AM2650" s="386"/>
      <c r="AN2650" s="387"/>
      <c r="AO2650" s="387"/>
      <c r="AP2650" s="387"/>
    </row>
    <row r="2651" spans="36:42">
      <c r="AJ2651" s="391"/>
      <c r="AK2651" s="384"/>
      <c r="AL2651" s="385"/>
      <c r="AM2651" s="386"/>
      <c r="AN2651" s="387"/>
      <c r="AO2651" s="387"/>
      <c r="AP2651" s="387"/>
    </row>
    <row r="2652" spans="36:42">
      <c r="AJ2652" s="391"/>
      <c r="AK2652" s="384"/>
      <c r="AL2652" s="385"/>
      <c r="AM2652" s="386"/>
      <c r="AN2652" s="387"/>
      <c r="AO2652" s="387"/>
      <c r="AP2652" s="387"/>
    </row>
    <row r="2653" spans="36:42">
      <c r="AJ2653" s="391"/>
      <c r="AK2653" s="384"/>
      <c r="AL2653" s="385"/>
      <c r="AM2653" s="386"/>
      <c r="AN2653" s="387"/>
      <c r="AO2653" s="387"/>
      <c r="AP2653" s="387"/>
    </row>
    <row r="2654" spans="36:42">
      <c r="AJ2654" s="391"/>
      <c r="AK2654" s="384"/>
      <c r="AL2654" s="385"/>
      <c r="AM2654" s="386"/>
      <c r="AN2654" s="387"/>
      <c r="AO2654" s="387"/>
      <c r="AP2654" s="387"/>
    </row>
    <row r="2655" spans="36:42">
      <c r="AJ2655" s="391"/>
      <c r="AK2655" s="384"/>
      <c r="AL2655" s="385"/>
      <c r="AM2655" s="386"/>
      <c r="AN2655" s="387"/>
      <c r="AO2655" s="387"/>
      <c r="AP2655" s="387"/>
    </row>
    <row r="2656" spans="36:42">
      <c r="AJ2656" s="391"/>
      <c r="AK2656" s="384"/>
      <c r="AL2656" s="385"/>
      <c r="AM2656" s="386"/>
      <c r="AN2656" s="387"/>
      <c r="AO2656" s="387"/>
      <c r="AP2656" s="387"/>
    </row>
    <row r="2657" spans="36:42">
      <c r="AJ2657" s="391"/>
      <c r="AK2657" s="384"/>
      <c r="AL2657" s="385"/>
      <c r="AM2657" s="386"/>
      <c r="AN2657" s="387"/>
      <c r="AO2657" s="387"/>
      <c r="AP2657" s="387"/>
    </row>
    <row r="2658" spans="36:42">
      <c r="AJ2658" s="391"/>
      <c r="AK2658" s="384"/>
      <c r="AL2658" s="385"/>
      <c r="AM2658" s="386"/>
      <c r="AN2658" s="387"/>
      <c r="AO2658" s="387"/>
      <c r="AP2658" s="387"/>
    </row>
    <row r="2659" spans="36:42">
      <c r="AJ2659" s="391"/>
      <c r="AK2659" s="384"/>
      <c r="AL2659" s="385"/>
      <c r="AM2659" s="386"/>
      <c r="AN2659" s="387"/>
      <c r="AO2659" s="387"/>
      <c r="AP2659" s="387"/>
    </row>
    <row r="2660" spans="36:42">
      <c r="AJ2660" s="391"/>
      <c r="AK2660" s="384"/>
      <c r="AL2660" s="385"/>
      <c r="AM2660" s="386"/>
      <c r="AN2660" s="387"/>
      <c r="AO2660" s="387"/>
      <c r="AP2660" s="387"/>
    </row>
    <row r="2661" spans="36:42">
      <c r="AJ2661" s="391"/>
      <c r="AK2661" s="384"/>
      <c r="AL2661" s="385"/>
      <c r="AM2661" s="386"/>
      <c r="AN2661" s="387"/>
      <c r="AO2661" s="387"/>
      <c r="AP2661" s="387"/>
    </row>
    <row r="2662" spans="36:42">
      <c r="AJ2662" s="391"/>
      <c r="AK2662" s="384"/>
      <c r="AL2662" s="385"/>
      <c r="AM2662" s="386"/>
      <c r="AN2662" s="387"/>
      <c r="AO2662" s="387"/>
      <c r="AP2662" s="387"/>
    </row>
    <row r="2663" spans="36:42">
      <c r="AJ2663" s="391"/>
      <c r="AK2663" s="384"/>
      <c r="AL2663" s="385"/>
      <c r="AM2663" s="386"/>
      <c r="AN2663" s="387"/>
      <c r="AO2663" s="387"/>
      <c r="AP2663" s="387"/>
    </row>
    <row r="2664" spans="36:42">
      <c r="AJ2664" s="391"/>
      <c r="AK2664" s="384"/>
      <c r="AL2664" s="385"/>
      <c r="AM2664" s="386"/>
      <c r="AN2664" s="387"/>
      <c r="AO2664" s="387"/>
      <c r="AP2664" s="387"/>
    </row>
    <row r="2665" spans="36:42">
      <c r="AJ2665" s="391"/>
      <c r="AK2665" s="384"/>
      <c r="AL2665" s="385"/>
      <c r="AM2665" s="386"/>
      <c r="AN2665" s="387"/>
      <c r="AO2665" s="387"/>
      <c r="AP2665" s="387"/>
    </row>
    <row r="2666" spans="36:42">
      <c r="AJ2666" s="391"/>
      <c r="AK2666" s="384"/>
      <c r="AL2666" s="385"/>
      <c r="AM2666" s="386"/>
      <c r="AN2666" s="387"/>
      <c r="AO2666" s="387"/>
      <c r="AP2666" s="387"/>
    </row>
    <row r="2667" spans="36:42">
      <c r="AJ2667" s="391"/>
      <c r="AK2667" s="384"/>
      <c r="AL2667" s="385"/>
      <c r="AM2667" s="386"/>
      <c r="AN2667" s="387"/>
      <c r="AO2667" s="387"/>
      <c r="AP2667" s="387"/>
    </row>
    <row r="2668" spans="36:42">
      <c r="AJ2668" s="391"/>
      <c r="AK2668" s="384"/>
      <c r="AL2668" s="385"/>
      <c r="AM2668" s="386"/>
      <c r="AN2668" s="387"/>
      <c r="AO2668" s="387"/>
      <c r="AP2668" s="387"/>
    </row>
    <row r="2669" spans="36:42">
      <c r="AJ2669" s="391"/>
      <c r="AK2669" s="384"/>
      <c r="AL2669" s="385"/>
      <c r="AM2669" s="386"/>
      <c r="AN2669" s="387"/>
      <c r="AO2669" s="387"/>
      <c r="AP2669" s="387"/>
    </row>
    <row r="2670" spans="36:42">
      <c r="AJ2670" s="391"/>
      <c r="AK2670" s="384"/>
      <c r="AL2670" s="385"/>
      <c r="AM2670" s="386"/>
      <c r="AN2670" s="387"/>
      <c r="AO2670" s="387"/>
      <c r="AP2670" s="387"/>
    </row>
    <row r="2671" spans="36:42">
      <c r="AJ2671" s="391"/>
      <c r="AK2671" s="384"/>
      <c r="AL2671" s="385"/>
      <c r="AM2671" s="386"/>
      <c r="AN2671" s="387"/>
      <c r="AO2671" s="387"/>
      <c r="AP2671" s="387"/>
    </row>
    <row r="2672" spans="36:42">
      <c r="AJ2672" s="391"/>
      <c r="AK2672" s="384"/>
      <c r="AL2672" s="385"/>
      <c r="AM2672" s="386"/>
      <c r="AN2672" s="387"/>
      <c r="AO2672" s="387"/>
      <c r="AP2672" s="387"/>
    </row>
    <row r="2673" spans="36:42">
      <c r="AJ2673" s="391"/>
      <c r="AK2673" s="384"/>
      <c r="AL2673" s="385"/>
      <c r="AM2673" s="386"/>
      <c r="AN2673" s="387"/>
      <c r="AO2673" s="387"/>
      <c r="AP2673" s="387"/>
    </row>
    <row r="2674" spans="36:42">
      <c r="AJ2674" s="391"/>
      <c r="AK2674" s="384"/>
      <c r="AL2674" s="385"/>
      <c r="AM2674" s="386"/>
      <c r="AN2674" s="387"/>
      <c r="AO2674" s="387"/>
      <c r="AP2674" s="387"/>
    </row>
    <row r="2675" spans="36:42">
      <c r="AJ2675" s="391"/>
      <c r="AK2675" s="384"/>
      <c r="AL2675" s="385"/>
      <c r="AM2675" s="386"/>
      <c r="AN2675" s="387"/>
      <c r="AO2675" s="387"/>
      <c r="AP2675" s="387"/>
    </row>
    <row r="2676" spans="36:42">
      <c r="AJ2676" s="391"/>
      <c r="AK2676" s="384"/>
      <c r="AL2676" s="385"/>
      <c r="AM2676" s="386"/>
      <c r="AN2676" s="387"/>
      <c r="AO2676" s="387"/>
      <c r="AP2676" s="387"/>
    </row>
    <row r="2677" spans="36:42">
      <c r="AJ2677" s="391"/>
      <c r="AK2677" s="384"/>
      <c r="AL2677" s="385"/>
      <c r="AM2677" s="386"/>
      <c r="AN2677" s="387"/>
      <c r="AO2677" s="387"/>
      <c r="AP2677" s="387"/>
    </row>
    <row r="2678" spans="36:42">
      <c r="AJ2678" s="391"/>
      <c r="AK2678" s="384"/>
      <c r="AL2678" s="385"/>
      <c r="AM2678" s="386"/>
      <c r="AN2678" s="387"/>
      <c r="AO2678" s="387"/>
      <c r="AP2678" s="387"/>
    </row>
    <row r="2679" spans="36:42">
      <c r="AJ2679" s="391"/>
      <c r="AK2679" s="384"/>
      <c r="AL2679" s="385"/>
      <c r="AM2679" s="386"/>
      <c r="AN2679" s="387"/>
      <c r="AO2679" s="387"/>
      <c r="AP2679" s="387"/>
    </row>
    <row r="2680" spans="36:42">
      <c r="AJ2680" s="391"/>
      <c r="AK2680" s="384"/>
      <c r="AL2680" s="385"/>
      <c r="AM2680" s="386"/>
      <c r="AN2680" s="387"/>
      <c r="AO2680" s="387"/>
      <c r="AP2680" s="387"/>
    </row>
    <row r="2681" spans="36:42">
      <c r="AJ2681" s="391"/>
      <c r="AK2681" s="384"/>
      <c r="AL2681" s="385"/>
      <c r="AM2681" s="386"/>
      <c r="AN2681" s="387"/>
      <c r="AO2681" s="387"/>
      <c r="AP2681" s="387"/>
    </row>
    <row r="2682" spans="36:42">
      <c r="AJ2682" s="391"/>
      <c r="AK2682" s="384"/>
      <c r="AL2682" s="385"/>
      <c r="AM2682" s="386"/>
      <c r="AN2682" s="387"/>
      <c r="AO2682" s="387"/>
      <c r="AP2682" s="387"/>
    </row>
    <row r="2683" spans="36:42">
      <c r="AJ2683" s="391"/>
      <c r="AK2683" s="384"/>
      <c r="AL2683" s="385"/>
      <c r="AM2683" s="386"/>
      <c r="AN2683" s="387"/>
      <c r="AO2683" s="387"/>
      <c r="AP2683" s="387"/>
    </row>
    <row r="2684" spans="36:42">
      <c r="AJ2684" s="391"/>
      <c r="AK2684" s="384"/>
      <c r="AL2684" s="385"/>
      <c r="AM2684" s="386"/>
      <c r="AN2684" s="387"/>
      <c r="AO2684" s="387"/>
      <c r="AP2684" s="387"/>
    </row>
    <row r="2685" spans="36:42">
      <c r="AJ2685" s="391"/>
      <c r="AK2685" s="384"/>
      <c r="AL2685" s="385"/>
      <c r="AM2685" s="386"/>
      <c r="AN2685" s="387"/>
      <c r="AO2685" s="387"/>
      <c r="AP2685" s="387"/>
    </row>
    <row r="2686" spans="36:42">
      <c r="AJ2686" s="391"/>
      <c r="AK2686" s="384"/>
      <c r="AL2686" s="385"/>
      <c r="AM2686" s="386"/>
      <c r="AN2686" s="387"/>
      <c r="AO2686" s="387"/>
      <c r="AP2686" s="387"/>
    </row>
    <row r="2687" spans="36:42">
      <c r="AJ2687" s="391"/>
      <c r="AK2687" s="384"/>
      <c r="AL2687" s="385"/>
      <c r="AM2687" s="386"/>
      <c r="AN2687" s="387"/>
      <c r="AO2687" s="387"/>
      <c r="AP2687" s="387"/>
    </row>
    <row r="2688" spans="36:42">
      <c r="AJ2688" s="391"/>
      <c r="AK2688" s="384"/>
      <c r="AL2688" s="385"/>
      <c r="AM2688" s="386"/>
      <c r="AN2688" s="387"/>
      <c r="AO2688" s="387"/>
      <c r="AP2688" s="387"/>
    </row>
    <row r="2689" spans="36:43">
      <c r="AJ2689" s="391"/>
      <c r="AK2689" s="384"/>
      <c r="AL2689" s="385"/>
      <c r="AM2689" s="386"/>
      <c r="AN2689" s="387"/>
      <c r="AO2689" s="387"/>
      <c r="AP2689" s="387"/>
    </row>
    <row r="2690" spans="36:43">
      <c r="AJ2690" s="391"/>
      <c r="AK2690" s="384"/>
      <c r="AL2690" s="385"/>
      <c r="AM2690" s="386"/>
      <c r="AN2690" s="387"/>
      <c r="AO2690" s="387"/>
      <c r="AP2690" s="387"/>
    </row>
    <row r="2691" spans="36:43">
      <c r="AJ2691" s="391"/>
      <c r="AK2691" s="384"/>
      <c r="AL2691" s="385"/>
      <c r="AM2691" s="386"/>
      <c r="AN2691" s="387"/>
      <c r="AO2691" s="387"/>
      <c r="AP2691" s="387"/>
    </row>
    <row r="2692" spans="36:43">
      <c r="AP2692" s="387"/>
    </row>
    <row r="2693" spans="36:43">
      <c r="AP2693" s="387"/>
    </row>
    <row r="2694" spans="36:43">
      <c r="AJ2694" s="391"/>
      <c r="AK2694" s="386"/>
      <c r="AL2694" s="385"/>
      <c r="AM2694" s="386"/>
      <c r="AN2694" s="387"/>
      <c r="AO2694" s="387"/>
      <c r="AP2694" s="387"/>
      <c r="AQ2694" s="554"/>
    </row>
    <row r="2695" spans="36:43">
      <c r="AP2695" s="387"/>
    </row>
    <row r="2696" spans="36:43">
      <c r="AP2696" s="387"/>
    </row>
    <row r="2697" spans="36:43">
      <c r="AP2697" s="387"/>
    </row>
    <row r="2698" spans="36:43">
      <c r="AJ2698" s="391"/>
      <c r="AK2698" s="384"/>
      <c r="AL2698" s="385"/>
      <c r="AM2698" s="386"/>
      <c r="AN2698" s="387"/>
      <c r="AO2698" s="387"/>
      <c r="AP2698" s="387"/>
    </row>
    <row r="2699" spans="36:43">
      <c r="AJ2699" s="391"/>
      <c r="AK2699" s="384"/>
      <c r="AL2699" s="385"/>
      <c r="AM2699" s="386"/>
      <c r="AN2699" s="387"/>
      <c r="AO2699" s="387"/>
      <c r="AP2699" s="387"/>
    </row>
    <row r="2700" spans="36:43">
      <c r="AJ2700" s="391"/>
      <c r="AK2700" s="384"/>
      <c r="AL2700" s="385"/>
      <c r="AM2700" s="386"/>
      <c r="AN2700" s="387"/>
      <c r="AO2700" s="387"/>
      <c r="AP2700" s="387"/>
    </row>
    <row r="2701" spans="36:43">
      <c r="AJ2701" s="391"/>
      <c r="AK2701" s="384"/>
      <c r="AL2701" s="385"/>
      <c r="AM2701" s="386"/>
      <c r="AN2701" s="387"/>
      <c r="AO2701" s="387"/>
      <c r="AP2701" s="387"/>
    </row>
    <row r="2702" spans="36:43">
      <c r="AJ2702" s="391"/>
      <c r="AK2702" s="384"/>
      <c r="AL2702" s="385"/>
      <c r="AM2702" s="386"/>
      <c r="AN2702" s="387"/>
      <c r="AO2702" s="387"/>
      <c r="AP2702" s="387"/>
    </row>
    <row r="2703" spans="36:43">
      <c r="AJ2703" s="391"/>
      <c r="AK2703" s="384"/>
      <c r="AL2703" s="385"/>
      <c r="AM2703" s="386"/>
      <c r="AN2703" s="387"/>
      <c r="AO2703" s="387"/>
      <c r="AP2703" s="387"/>
    </row>
    <row r="2704" spans="36:43">
      <c r="AJ2704" s="391"/>
      <c r="AK2704" s="384"/>
      <c r="AL2704" s="385"/>
      <c r="AM2704" s="386"/>
      <c r="AN2704" s="387"/>
      <c r="AO2704" s="387"/>
      <c r="AP2704" s="387"/>
    </row>
    <row r="2705" spans="36:42">
      <c r="AJ2705" s="391"/>
      <c r="AK2705" s="384"/>
      <c r="AL2705" s="385"/>
      <c r="AM2705" s="386"/>
      <c r="AN2705" s="387"/>
      <c r="AO2705" s="387"/>
      <c r="AP2705" s="387"/>
    </row>
    <row r="2706" spans="36:42">
      <c r="AJ2706" s="391"/>
      <c r="AK2706" s="384"/>
      <c r="AL2706" s="385"/>
      <c r="AM2706" s="386"/>
      <c r="AN2706" s="387"/>
      <c r="AO2706" s="387"/>
      <c r="AP2706" s="387"/>
    </row>
    <row r="2707" spans="36:42">
      <c r="AJ2707" s="391"/>
      <c r="AK2707" s="384"/>
      <c r="AL2707" s="385"/>
      <c r="AM2707" s="386"/>
      <c r="AN2707" s="387"/>
      <c r="AO2707" s="387"/>
      <c r="AP2707" s="387"/>
    </row>
    <row r="2708" spans="36:42">
      <c r="AJ2708" s="391"/>
      <c r="AK2708" s="384"/>
      <c r="AL2708" s="385"/>
      <c r="AM2708" s="386"/>
      <c r="AN2708" s="387"/>
      <c r="AO2708" s="387"/>
      <c r="AP2708" s="387"/>
    </row>
    <row r="2709" spans="36:42">
      <c r="AJ2709" s="391"/>
      <c r="AK2709" s="384"/>
      <c r="AL2709" s="385"/>
      <c r="AM2709" s="386"/>
      <c r="AN2709" s="387"/>
      <c r="AO2709" s="387"/>
      <c r="AP2709" s="387"/>
    </row>
    <row r="2710" spans="36:42">
      <c r="AJ2710" s="391"/>
      <c r="AK2710" s="384"/>
      <c r="AL2710" s="385"/>
      <c r="AM2710" s="386"/>
      <c r="AN2710" s="387"/>
      <c r="AO2710" s="387"/>
      <c r="AP2710" s="387"/>
    </row>
    <row r="2711" spans="36:42">
      <c r="AJ2711" s="391"/>
      <c r="AK2711" s="384"/>
      <c r="AL2711" s="385"/>
      <c r="AM2711" s="386"/>
      <c r="AN2711" s="387"/>
      <c r="AO2711" s="387"/>
      <c r="AP2711" s="387"/>
    </row>
    <row r="2712" spans="36:42">
      <c r="AJ2712" s="391"/>
      <c r="AK2712" s="384"/>
      <c r="AL2712" s="385"/>
      <c r="AM2712" s="386"/>
      <c r="AN2712" s="387"/>
      <c r="AO2712" s="387"/>
      <c r="AP2712" s="387"/>
    </row>
    <row r="2713" spans="36:42">
      <c r="AJ2713" s="391"/>
      <c r="AK2713" s="384"/>
      <c r="AL2713" s="385"/>
      <c r="AM2713" s="386"/>
      <c r="AN2713" s="387"/>
      <c r="AO2713" s="387"/>
      <c r="AP2713" s="387"/>
    </row>
    <row r="2714" spans="36:42">
      <c r="AJ2714" s="391"/>
      <c r="AK2714" s="384"/>
      <c r="AL2714" s="385"/>
      <c r="AM2714" s="386"/>
      <c r="AN2714" s="387"/>
      <c r="AO2714" s="387"/>
      <c r="AP2714" s="387"/>
    </row>
    <row r="2715" spans="36:42">
      <c r="AJ2715" s="391"/>
      <c r="AK2715" s="384"/>
      <c r="AL2715" s="385"/>
      <c r="AM2715" s="386"/>
      <c r="AN2715" s="387"/>
      <c r="AO2715" s="387"/>
      <c r="AP2715" s="387"/>
    </row>
    <row r="2716" spans="36:42">
      <c r="AJ2716" s="391"/>
      <c r="AK2716" s="384"/>
      <c r="AL2716" s="385"/>
      <c r="AM2716" s="386"/>
      <c r="AN2716" s="387"/>
      <c r="AO2716" s="387"/>
      <c r="AP2716" s="387"/>
    </row>
    <row r="2717" spans="36:42">
      <c r="AJ2717" s="391"/>
      <c r="AK2717" s="384"/>
      <c r="AL2717" s="385"/>
      <c r="AM2717" s="386"/>
      <c r="AN2717" s="387"/>
      <c r="AO2717" s="387"/>
      <c r="AP2717" s="387"/>
    </row>
    <row r="2718" spans="36:42">
      <c r="AJ2718" s="391"/>
      <c r="AK2718" s="384"/>
      <c r="AL2718" s="385"/>
      <c r="AM2718" s="386"/>
      <c r="AN2718" s="387"/>
      <c r="AO2718" s="387"/>
      <c r="AP2718" s="387"/>
    </row>
    <row r="2719" spans="36:42">
      <c r="AJ2719" s="391"/>
      <c r="AK2719" s="384"/>
      <c r="AL2719" s="385"/>
      <c r="AM2719" s="386"/>
      <c r="AN2719" s="387"/>
      <c r="AO2719" s="387"/>
      <c r="AP2719" s="387"/>
    </row>
    <row r="2720" spans="36:42">
      <c r="AJ2720" s="391"/>
      <c r="AK2720" s="384"/>
      <c r="AL2720" s="385"/>
      <c r="AM2720" s="386"/>
      <c r="AN2720" s="387"/>
      <c r="AO2720" s="387"/>
      <c r="AP2720" s="387"/>
    </row>
    <row r="2721" spans="36:43">
      <c r="AJ2721" s="391"/>
      <c r="AK2721" s="384"/>
      <c r="AL2721" s="385"/>
      <c r="AM2721" s="386"/>
      <c r="AN2721" s="387"/>
      <c r="AO2721" s="387"/>
      <c r="AP2721" s="387"/>
    </row>
    <row r="2722" spans="36:43">
      <c r="AJ2722" s="391"/>
      <c r="AK2722" s="384"/>
      <c r="AL2722" s="385"/>
      <c r="AM2722" s="386"/>
      <c r="AN2722" s="387"/>
      <c r="AO2722" s="387"/>
      <c r="AP2722" s="387"/>
    </row>
    <row r="2723" spans="36:43">
      <c r="AJ2723" s="391"/>
      <c r="AK2723" s="384"/>
      <c r="AL2723" s="385"/>
      <c r="AM2723" s="386"/>
      <c r="AN2723" s="387"/>
      <c r="AO2723" s="387"/>
      <c r="AP2723" s="387"/>
    </row>
    <row r="2724" spans="36:43">
      <c r="AJ2724" s="391"/>
      <c r="AK2724" s="384"/>
      <c r="AL2724" s="385"/>
      <c r="AM2724" s="386"/>
      <c r="AN2724" s="387"/>
      <c r="AO2724" s="387"/>
      <c r="AP2724" s="387"/>
    </row>
    <row r="2725" spans="36:43">
      <c r="AJ2725" s="391"/>
      <c r="AK2725" s="384"/>
      <c r="AL2725" s="385"/>
      <c r="AM2725" s="386"/>
      <c r="AN2725" s="387"/>
      <c r="AO2725" s="387"/>
      <c r="AP2725" s="387"/>
    </row>
    <row r="2726" spans="36:43">
      <c r="AJ2726" s="391"/>
      <c r="AK2726" s="384"/>
      <c r="AL2726" s="385"/>
      <c r="AM2726" s="386"/>
      <c r="AN2726" s="387"/>
      <c r="AO2726" s="387"/>
      <c r="AP2726" s="387"/>
    </row>
    <row r="2727" spans="36:43">
      <c r="AJ2727" s="391"/>
      <c r="AK2727" s="386"/>
      <c r="AL2727" s="385"/>
      <c r="AM2727" s="386"/>
      <c r="AN2727" s="387"/>
      <c r="AO2727" s="387"/>
      <c r="AP2727" s="387"/>
      <c r="AQ2727" s="554"/>
    </row>
    <row r="2728" spans="36:43">
      <c r="AP2728" s="387"/>
    </row>
    <row r="2729" spans="36:43">
      <c r="AJ2729" s="391"/>
      <c r="AK2729" s="384"/>
      <c r="AL2729" s="385"/>
      <c r="AM2729" s="386"/>
      <c r="AN2729" s="387"/>
      <c r="AO2729" s="387"/>
      <c r="AP2729" s="387"/>
    </row>
    <row r="2730" spans="36:43">
      <c r="AJ2730" s="391"/>
      <c r="AK2730" s="384"/>
      <c r="AL2730" s="385"/>
      <c r="AM2730" s="386"/>
      <c r="AN2730" s="387"/>
      <c r="AO2730" s="387"/>
      <c r="AP2730" s="387"/>
    </row>
    <row r="2731" spans="36:43">
      <c r="AJ2731" s="391"/>
      <c r="AK2731" s="384"/>
      <c r="AL2731" s="385"/>
      <c r="AM2731" s="386"/>
      <c r="AN2731" s="387"/>
      <c r="AO2731" s="387"/>
      <c r="AP2731" s="387"/>
    </row>
    <row r="2732" spans="36:43">
      <c r="AJ2732" s="391"/>
      <c r="AK2732" s="384"/>
      <c r="AL2732" s="385"/>
      <c r="AM2732" s="386"/>
      <c r="AN2732" s="387"/>
      <c r="AO2732" s="387"/>
      <c r="AP2732" s="387"/>
    </row>
    <row r="2733" spans="36:43">
      <c r="AJ2733" s="391"/>
      <c r="AK2733" s="384"/>
      <c r="AL2733" s="385"/>
      <c r="AM2733" s="386"/>
      <c r="AN2733" s="387"/>
      <c r="AO2733" s="387"/>
      <c r="AP2733" s="387"/>
    </row>
    <row r="2734" spans="36:43">
      <c r="AJ2734" s="391"/>
      <c r="AK2734" s="384"/>
      <c r="AL2734" s="385"/>
      <c r="AM2734" s="386"/>
      <c r="AN2734" s="387"/>
      <c r="AO2734" s="387"/>
      <c r="AP2734" s="387"/>
    </row>
    <row r="2735" spans="36:43">
      <c r="AJ2735" s="391"/>
      <c r="AK2735" s="384"/>
      <c r="AL2735" s="385"/>
      <c r="AM2735" s="386"/>
      <c r="AN2735" s="387"/>
      <c r="AO2735" s="387"/>
      <c r="AP2735" s="387"/>
    </row>
    <row r="2736" spans="36:43">
      <c r="AJ2736" s="391"/>
      <c r="AK2736" s="384"/>
      <c r="AL2736" s="385"/>
      <c r="AM2736" s="386"/>
      <c r="AN2736" s="387"/>
      <c r="AO2736" s="387"/>
      <c r="AP2736" s="387"/>
    </row>
    <row r="2737" spans="36:42">
      <c r="AP2737" s="387"/>
    </row>
    <row r="2738" spans="36:42">
      <c r="AP2738" s="387"/>
    </row>
    <row r="2739" spans="36:42">
      <c r="AP2739" s="387"/>
    </row>
    <row r="2740" spans="36:42">
      <c r="AP2740" s="387"/>
    </row>
    <row r="2741" spans="36:42">
      <c r="AP2741" s="387"/>
    </row>
    <row r="2742" spans="36:42">
      <c r="AK2742" s="418"/>
      <c r="AL2742" s="557"/>
      <c r="AM2742" s="418"/>
      <c r="AN2742" s="557"/>
      <c r="AO2742" s="557"/>
      <c r="AP2742" s="387"/>
    </row>
    <row r="2743" spans="36:42">
      <c r="AJ2743" s="391"/>
      <c r="AK2743" s="384"/>
      <c r="AL2743" s="385"/>
      <c r="AM2743" s="386"/>
      <c r="AN2743" s="387"/>
      <c r="AO2743" s="387"/>
      <c r="AP2743" s="387"/>
    </row>
    <row r="2744" spans="36:42">
      <c r="AJ2744" s="391"/>
      <c r="AK2744" s="384"/>
      <c r="AL2744" s="385"/>
      <c r="AM2744" s="386"/>
      <c r="AN2744" s="387"/>
      <c r="AO2744" s="387"/>
      <c r="AP2744" s="387"/>
    </row>
    <row r="2745" spans="36:42">
      <c r="AJ2745" s="391"/>
      <c r="AK2745" s="384"/>
      <c r="AL2745" s="385"/>
      <c r="AM2745" s="386"/>
      <c r="AN2745" s="387"/>
      <c r="AO2745" s="387"/>
      <c r="AP2745" s="387"/>
    </row>
    <row r="2746" spans="36:42">
      <c r="AJ2746" s="391"/>
      <c r="AK2746" s="384"/>
      <c r="AL2746" s="385"/>
      <c r="AM2746" s="386"/>
      <c r="AN2746" s="387"/>
      <c r="AO2746" s="387"/>
      <c r="AP2746" s="387"/>
    </row>
    <row r="2747" spans="36:42">
      <c r="AJ2747" s="391"/>
      <c r="AK2747" s="384"/>
      <c r="AL2747" s="385"/>
      <c r="AM2747" s="386"/>
      <c r="AN2747" s="387"/>
      <c r="AO2747" s="387"/>
      <c r="AP2747" s="387"/>
    </row>
    <row r="2748" spans="36:42">
      <c r="AJ2748" s="391"/>
      <c r="AK2748" s="384"/>
      <c r="AL2748" s="385"/>
      <c r="AM2748" s="386"/>
      <c r="AN2748" s="387"/>
      <c r="AO2748" s="387"/>
      <c r="AP2748" s="387"/>
    </row>
    <row r="2749" spans="36:42">
      <c r="AJ2749" s="391"/>
      <c r="AK2749" s="384"/>
      <c r="AL2749" s="385"/>
      <c r="AM2749" s="386"/>
      <c r="AN2749" s="387"/>
      <c r="AO2749" s="387"/>
      <c r="AP2749" s="387"/>
    </row>
    <row r="2750" spans="36:42">
      <c r="AJ2750" s="391"/>
      <c r="AK2750" s="384"/>
      <c r="AL2750" s="385"/>
      <c r="AM2750" s="386"/>
      <c r="AN2750" s="387"/>
      <c r="AO2750" s="387"/>
      <c r="AP2750" s="387"/>
    </row>
    <row r="2751" spans="36:42">
      <c r="AJ2751" s="391"/>
      <c r="AK2751" s="384"/>
      <c r="AL2751" s="385"/>
      <c r="AM2751" s="386"/>
      <c r="AN2751" s="387"/>
      <c r="AO2751" s="387"/>
      <c r="AP2751" s="387"/>
    </row>
    <row r="2752" spans="36:42">
      <c r="AJ2752" s="391"/>
      <c r="AK2752" s="384"/>
      <c r="AL2752" s="385"/>
      <c r="AM2752" s="386"/>
      <c r="AN2752" s="387"/>
      <c r="AO2752" s="387"/>
      <c r="AP2752" s="387"/>
    </row>
    <row r="2753" spans="36:43">
      <c r="AJ2753" s="391"/>
      <c r="AK2753" s="384"/>
      <c r="AL2753" s="385"/>
      <c r="AM2753" s="386"/>
      <c r="AN2753" s="387"/>
      <c r="AO2753" s="387"/>
      <c r="AP2753" s="387"/>
    </row>
    <row r="2754" spans="36:43">
      <c r="AJ2754" s="391"/>
      <c r="AK2754" s="384"/>
      <c r="AL2754" s="385"/>
      <c r="AM2754" s="386"/>
      <c r="AN2754" s="387"/>
      <c r="AO2754" s="387"/>
      <c r="AP2754" s="387"/>
    </row>
    <row r="2755" spans="36:43">
      <c r="AJ2755" s="391"/>
      <c r="AK2755" s="384"/>
      <c r="AL2755" s="385"/>
      <c r="AM2755" s="386"/>
      <c r="AN2755" s="387"/>
      <c r="AO2755" s="387"/>
      <c r="AP2755" s="387"/>
    </row>
    <row r="2756" spans="36:43">
      <c r="AJ2756" s="391"/>
      <c r="AK2756" s="384"/>
      <c r="AL2756" s="385"/>
      <c r="AM2756" s="386"/>
      <c r="AN2756" s="387"/>
      <c r="AO2756" s="387"/>
      <c r="AP2756" s="387"/>
    </row>
    <row r="2757" spans="36:43">
      <c r="AJ2757" s="391"/>
      <c r="AK2757" s="384"/>
      <c r="AL2757" s="385"/>
      <c r="AM2757" s="386"/>
      <c r="AN2757" s="387"/>
      <c r="AO2757" s="387"/>
      <c r="AP2757" s="387"/>
    </row>
    <row r="2758" spans="36:43">
      <c r="AJ2758" s="391"/>
      <c r="AK2758" s="384"/>
      <c r="AL2758" s="385"/>
      <c r="AM2758" s="386"/>
      <c r="AN2758" s="387"/>
      <c r="AO2758" s="387"/>
      <c r="AP2758" s="387"/>
    </row>
    <row r="2759" spans="36:43">
      <c r="AJ2759" s="391"/>
      <c r="AK2759" s="384"/>
      <c r="AL2759" s="385"/>
      <c r="AM2759" s="386"/>
      <c r="AN2759" s="387"/>
      <c r="AO2759" s="387"/>
      <c r="AP2759" s="387"/>
    </row>
    <row r="2760" spans="36:43">
      <c r="AJ2760" s="391"/>
      <c r="AK2760" s="384"/>
      <c r="AL2760" s="385"/>
      <c r="AM2760" s="386"/>
      <c r="AN2760" s="387"/>
      <c r="AO2760" s="387"/>
      <c r="AP2760" s="387"/>
    </row>
    <row r="2761" spans="36:43">
      <c r="AJ2761" s="391"/>
      <c r="AK2761" s="384"/>
      <c r="AL2761" s="385"/>
      <c r="AM2761" s="386"/>
      <c r="AN2761" s="387"/>
      <c r="AO2761" s="387"/>
      <c r="AP2761" s="387"/>
    </row>
    <row r="2762" spans="36:43">
      <c r="AJ2762" s="391"/>
      <c r="AK2762" s="386"/>
      <c r="AL2762" s="385"/>
      <c r="AM2762" s="386"/>
      <c r="AN2762" s="387"/>
      <c r="AO2762" s="387"/>
      <c r="AP2762" s="387"/>
      <c r="AQ2762" s="554"/>
    </row>
    <row r="2763" spans="36:43">
      <c r="AJ2763" s="391"/>
      <c r="AK2763" s="386"/>
      <c r="AL2763" s="385"/>
      <c r="AM2763" s="386"/>
      <c r="AN2763" s="387"/>
      <c r="AO2763" s="387"/>
      <c r="AP2763" s="387"/>
      <c r="AQ2763" s="554"/>
    </row>
    <row r="2764" spans="36:43">
      <c r="AJ2764" s="391"/>
      <c r="AK2764" s="386"/>
      <c r="AL2764" s="385"/>
      <c r="AM2764" s="386"/>
      <c r="AN2764" s="387"/>
      <c r="AO2764" s="387"/>
      <c r="AP2764" s="387"/>
      <c r="AQ2764" s="554"/>
    </row>
    <row r="2765" spans="36:43">
      <c r="AJ2765" s="391"/>
      <c r="AK2765" s="386"/>
      <c r="AL2765" s="385"/>
      <c r="AM2765" s="386"/>
      <c r="AN2765" s="387"/>
      <c r="AO2765" s="387"/>
      <c r="AP2765" s="387"/>
      <c r="AQ2765" s="554"/>
    </row>
    <row r="2766" spans="36:43">
      <c r="AJ2766" s="391"/>
      <c r="AK2766" s="384"/>
      <c r="AL2766" s="385"/>
      <c r="AM2766" s="386"/>
      <c r="AN2766" s="387"/>
      <c r="AO2766" s="387"/>
      <c r="AP2766" s="387"/>
    </row>
    <row r="2767" spans="36:43">
      <c r="AJ2767" s="391"/>
      <c r="AK2767" s="384"/>
      <c r="AL2767" s="385"/>
      <c r="AM2767" s="386"/>
      <c r="AN2767" s="387"/>
      <c r="AO2767" s="387"/>
      <c r="AP2767" s="387"/>
    </row>
    <row r="2768" spans="36:43">
      <c r="AJ2768" s="391"/>
      <c r="AK2768" s="384"/>
      <c r="AL2768" s="385"/>
      <c r="AM2768" s="386"/>
      <c r="AN2768" s="387"/>
      <c r="AO2768" s="387"/>
      <c r="AP2768" s="387"/>
    </row>
    <row r="2769" spans="36:42">
      <c r="AJ2769" s="391"/>
      <c r="AK2769" s="384"/>
      <c r="AL2769" s="385"/>
      <c r="AM2769" s="386"/>
      <c r="AN2769" s="387"/>
      <c r="AO2769" s="387"/>
      <c r="AP2769" s="387"/>
    </row>
    <row r="2770" spans="36:42">
      <c r="AJ2770" s="391"/>
      <c r="AK2770" s="384"/>
      <c r="AL2770" s="385"/>
      <c r="AM2770" s="386"/>
      <c r="AN2770" s="387"/>
      <c r="AO2770" s="387"/>
      <c r="AP2770" s="387"/>
    </row>
    <row r="2771" spans="36:42">
      <c r="AJ2771" s="391"/>
      <c r="AK2771" s="384"/>
      <c r="AL2771" s="385"/>
      <c r="AM2771" s="386"/>
      <c r="AN2771" s="387"/>
      <c r="AO2771" s="387"/>
      <c r="AP2771" s="387"/>
    </row>
    <row r="2772" spans="36:42">
      <c r="AJ2772" s="391"/>
      <c r="AK2772" s="384"/>
      <c r="AL2772" s="385"/>
      <c r="AM2772" s="386"/>
      <c r="AN2772" s="387"/>
      <c r="AO2772" s="387"/>
      <c r="AP2772" s="387"/>
    </row>
    <row r="2773" spans="36:42">
      <c r="AJ2773" s="391"/>
      <c r="AK2773" s="384"/>
      <c r="AL2773" s="385"/>
      <c r="AM2773" s="386"/>
      <c r="AN2773" s="387"/>
      <c r="AO2773" s="387"/>
      <c r="AP2773" s="387"/>
    </row>
    <row r="2774" spans="36:42">
      <c r="AJ2774" s="391"/>
      <c r="AK2774" s="384"/>
      <c r="AL2774" s="385"/>
      <c r="AM2774" s="386"/>
      <c r="AN2774" s="387"/>
      <c r="AO2774" s="387"/>
      <c r="AP2774" s="387"/>
    </row>
    <row r="2775" spans="36:42">
      <c r="AJ2775" s="391"/>
      <c r="AK2775" s="384"/>
      <c r="AL2775" s="385"/>
      <c r="AM2775" s="386"/>
      <c r="AN2775" s="387"/>
      <c r="AO2775" s="387"/>
      <c r="AP2775" s="387"/>
    </row>
    <row r="2776" spans="36:42">
      <c r="AP2776" s="387"/>
    </row>
    <row r="2777" spans="36:42">
      <c r="AP2777" s="387"/>
    </row>
    <row r="2778" spans="36:42">
      <c r="AJ2778" s="391"/>
      <c r="AK2778" s="384"/>
      <c r="AL2778" s="385"/>
      <c r="AM2778" s="386"/>
      <c r="AN2778" s="387"/>
      <c r="AO2778" s="387"/>
      <c r="AP2778" s="387"/>
    </row>
    <row r="2779" spans="36:42">
      <c r="AJ2779" s="391"/>
      <c r="AK2779" s="384"/>
      <c r="AL2779" s="385"/>
      <c r="AM2779" s="386"/>
      <c r="AN2779" s="387"/>
      <c r="AO2779" s="387"/>
      <c r="AP2779" s="387"/>
    </row>
    <row r="2780" spans="36:42">
      <c r="AJ2780" s="391"/>
      <c r="AK2780" s="384"/>
      <c r="AL2780" s="385"/>
      <c r="AM2780" s="386"/>
      <c r="AN2780" s="387"/>
      <c r="AO2780" s="387"/>
      <c r="AP2780" s="387"/>
    </row>
    <row r="2781" spans="36:42">
      <c r="AJ2781" s="391"/>
      <c r="AK2781" s="384"/>
      <c r="AL2781" s="385"/>
      <c r="AM2781" s="386"/>
      <c r="AN2781" s="387"/>
      <c r="AO2781" s="387"/>
      <c r="AP2781" s="387"/>
    </row>
    <row r="2782" spans="36:42">
      <c r="AJ2782" s="391"/>
      <c r="AK2782" s="384"/>
      <c r="AL2782" s="385"/>
      <c r="AM2782" s="386"/>
      <c r="AN2782" s="387"/>
      <c r="AO2782" s="387"/>
      <c r="AP2782" s="387"/>
    </row>
    <row r="2783" spans="36:42">
      <c r="AJ2783" s="391"/>
      <c r="AK2783" s="384"/>
      <c r="AL2783" s="385"/>
      <c r="AM2783" s="386"/>
      <c r="AN2783" s="387"/>
      <c r="AO2783" s="387"/>
      <c r="AP2783" s="387"/>
    </row>
    <row r="2784" spans="36:42">
      <c r="AJ2784" s="391"/>
      <c r="AK2784" s="384"/>
      <c r="AL2784" s="385"/>
      <c r="AM2784" s="386"/>
      <c r="AN2784" s="387"/>
      <c r="AO2784" s="387"/>
      <c r="AP2784" s="387"/>
    </row>
    <row r="2785" spans="36:42">
      <c r="AJ2785" s="391"/>
      <c r="AK2785" s="384"/>
      <c r="AL2785" s="385"/>
      <c r="AM2785" s="386"/>
      <c r="AN2785" s="387"/>
      <c r="AO2785" s="387"/>
      <c r="AP2785" s="387"/>
    </row>
    <row r="2786" spans="36:42">
      <c r="AJ2786" s="391"/>
      <c r="AK2786" s="384"/>
      <c r="AL2786" s="385"/>
      <c r="AM2786" s="386"/>
      <c r="AN2786" s="387"/>
      <c r="AO2786" s="387"/>
      <c r="AP2786" s="387"/>
    </row>
    <row r="2787" spans="36:42">
      <c r="AJ2787" s="391"/>
      <c r="AK2787" s="384"/>
      <c r="AL2787" s="385"/>
      <c r="AM2787" s="386"/>
      <c r="AN2787" s="387"/>
      <c r="AO2787" s="387"/>
      <c r="AP2787" s="387"/>
    </row>
    <row r="2788" spans="36:42">
      <c r="AJ2788" s="391"/>
      <c r="AK2788" s="384"/>
      <c r="AL2788" s="385"/>
      <c r="AM2788" s="386"/>
      <c r="AN2788" s="387"/>
      <c r="AO2788" s="387"/>
      <c r="AP2788" s="387"/>
    </row>
    <row r="2789" spans="36:42">
      <c r="AJ2789" s="391"/>
      <c r="AK2789" s="384"/>
      <c r="AL2789" s="385"/>
      <c r="AM2789" s="386"/>
      <c r="AN2789" s="387"/>
      <c r="AO2789" s="387"/>
      <c r="AP2789" s="387"/>
    </row>
    <row r="2790" spans="36:42">
      <c r="AP2790" s="387"/>
    </row>
    <row r="2791" spans="36:42">
      <c r="AJ2791" s="391"/>
      <c r="AK2791" s="384"/>
      <c r="AL2791" s="385"/>
      <c r="AM2791" s="386"/>
      <c r="AN2791" s="387"/>
      <c r="AO2791" s="387"/>
      <c r="AP2791" s="387"/>
    </row>
    <row r="2792" spans="36:42">
      <c r="AJ2792" s="391"/>
      <c r="AK2792" s="384"/>
      <c r="AL2792" s="385"/>
      <c r="AM2792" s="386"/>
      <c r="AN2792" s="387"/>
      <c r="AO2792" s="387"/>
      <c r="AP2792" s="387"/>
    </row>
    <row r="2793" spans="36:42">
      <c r="AJ2793" s="391"/>
      <c r="AK2793" s="384"/>
      <c r="AL2793" s="385"/>
      <c r="AM2793" s="386"/>
      <c r="AN2793" s="387"/>
      <c r="AO2793" s="387"/>
      <c r="AP2793" s="387"/>
    </row>
    <row r="2794" spans="36:42">
      <c r="AJ2794" s="391"/>
      <c r="AK2794" s="384"/>
      <c r="AL2794" s="385"/>
      <c r="AM2794" s="386"/>
      <c r="AN2794" s="387"/>
      <c r="AO2794" s="387"/>
      <c r="AP2794" s="387"/>
    </row>
    <row r="2795" spans="36:42">
      <c r="AJ2795" s="391"/>
      <c r="AK2795" s="384"/>
      <c r="AL2795" s="385"/>
      <c r="AM2795" s="386"/>
      <c r="AN2795" s="387"/>
      <c r="AO2795" s="387"/>
      <c r="AP2795" s="387"/>
    </row>
    <row r="2796" spans="36:42">
      <c r="AJ2796" s="391"/>
      <c r="AK2796" s="384"/>
      <c r="AL2796" s="385"/>
      <c r="AM2796" s="386"/>
      <c r="AN2796" s="387"/>
      <c r="AO2796" s="387"/>
      <c r="AP2796" s="387"/>
    </row>
    <row r="2797" spans="36:42">
      <c r="AJ2797" s="391"/>
      <c r="AK2797" s="384"/>
      <c r="AL2797" s="385"/>
      <c r="AM2797" s="386"/>
      <c r="AN2797" s="387"/>
      <c r="AO2797" s="387"/>
      <c r="AP2797" s="387"/>
    </row>
    <row r="2798" spans="36:42">
      <c r="AJ2798" s="391"/>
      <c r="AK2798" s="384"/>
      <c r="AL2798" s="385"/>
      <c r="AM2798" s="386"/>
      <c r="AN2798" s="387"/>
      <c r="AO2798" s="387"/>
      <c r="AP2798" s="387"/>
    </row>
    <row r="2799" spans="36:42">
      <c r="AJ2799" s="391"/>
      <c r="AK2799" s="384"/>
      <c r="AL2799" s="385"/>
      <c r="AM2799" s="386"/>
      <c r="AN2799" s="387"/>
      <c r="AO2799" s="387"/>
      <c r="AP2799" s="387"/>
    </row>
    <row r="2800" spans="36:42">
      <c r="AJ2800" s="391"/>
      <c r="AK2800" s="384"/>
      <c r="AL2800" s="385"/>
      <c r="AM2800" s="386"/>
      <c r="AN2800" s="387"/>
      <c r="AO2800" s="387"/>
      <c r="AP2800" s="387"/>
    </row>
    <row r="2801" spans="36:42">
      <c r="AJ2801" s="391"/>
      <c r="AK2801" s="384"/>
      <c r="AL2801" s="385"/>
      <c r="AM2801" s="386"/>
      <c r="AN2801" s="387"/>
      <c r="AO2801" s="387"/>
      <c r="AP2801" s="387"/>
    </row>
    <row r="2802" spans="36:42">
      <c r="AJ2802" s="391"/>
      <c r="AK2802" s="384"/>
      <c r="AL2802" s="385"/>
      <c r="AM2802" s="386"/>
      <c r="AN2802" s="387"/>
      <c r="AO2802" s="387"/>
      <c r="AP2802" s="387"/>
    </row>
    <row r="2803" spans="36:42">
      <c r="AJ2803" s="391"/>
      <c r="AK2803" s="384"/>
      <c r="AL2803" s="385"/>
      <c r="AM2803" s="386"/>
      <c r="AN2803" s="387"/>
      <c r="AO2803" s="387"/>
      <c r="AP2803" s="387"/>
    </row>
    <row r="2804" spans="36:42">
      <c r="AJ2804" s="391"/>
      <c r="AK2804" s="384"/>
      <c r="AL2804" s="385"/>
      <c r="AM2804" s="386"/>
      <c r="AN2804" s="387"/>
      <c r="AO2804" s="387"/>
      <c r="AP2804" s="387"/>
    </row>
    <row r="2805" spans="36:42">
      <c r="AJ2805" s="391"/>
      <c r="AK2805" s="384"/>
      <c r="AL2805" s="385"/>
      <c r="AM2805" s="386"/>
      <c r="AN2805" s="387"/>
      <c r="AO2805" s="387"/>
      <c r="AP2805" s="387"/>
    </row>
    <row r="2806" spans="36:42">
      <c r="AJ2806" s="391"/>
      <c r="AK2806" s="384"/>
      <c r="AL2806" s="385"/>
      <c r="AM2806" s="386"/>
      <c r="AN2806" s="387"/>
      <c r="AO2806" s="387"/>
      <c r="AP2806" s="387"/>
    </row>
    <row r="2807" spans="36:42">
      <c r="AJ2807" s="391"/>
      <c r="AK2807" s="384"/>
      <c r="AL2807" s="385"/>
      <c r="AM2807" s="386"/>
      <c r="AN2807" s="387"/>
      <c r="AO2807" s="387"/>
      <c r="AP2807" s="387"/>
    </row>
    <row r="2808" spans="36:42">
      <c r="AJ2808" s="391"/>
      <c r="AK2808" s="384"/>
      <c r="AL2808" s="385"/>
      <c r="AM2808" s="386"/>
      <c r="AN2808" s="387"/>
      <c r="AO2808" s="387"/>
      <c r="AP2808" s="387"/>
    </row>
    <row r="2809" spans="36:42">
      <c r="AJ2809" s="391"/>
      <c r="AK2809" s="384"/>
      <c r="AL2809" s="385"/>
      <c r="AM2809" s="386"/>
      <c r="AN2809" s="387"/>
      <c r="AO2809" s="387"/>
      <c r="AP2809" s="387"/>
    </row>
    <row r="2810" spans="36:42">
      <c r="AJ2810" s="391"/>
      <c r="AK2810" s="384"/>
      <c r="AL2810" s="385"/>
      <c r="AM2810" s="386"/>
      <c r="AN2810" s="387"/>
      <c r="AO2810" s="387"/>
      <c r="AP2810" s="387"/>
    </row>
    <row r="2811" spans="36:42">
      <c r="AJ2811" s="391"/>
      <c r="AK2811" s="384"/>
      <c r="AL2811" s="385"/>
      <c r="AM2811" s="386"/>
      <c r="AN2811" s="387"/>
      <c r="AO2811" s="387"/>
      <c r="AP2811" s="387"/>
    </row>
    <row r="2812" spans="36:42">
      <c r="AP2812" s="387"/>
    </row>
    <row r="2813" spans="36:42">
      <c r="AP2813" s="387"/>
    </row>
    <row r="2814" spans="36:42">
      <c r="AP2814" s="387"/>
    </row>
    <row r="2815" spans="36:42">
      <c r="AP2815" s="387"/>
    </row>
    <row r="2816" spans="36:42">
      <c r="AP2816" s="387"/>
    </row>
    <row r="2817" spans="36:42">
      <c r="AP2817" s="387"/>
    </row>
    <row r="2818" spans="36:42">
      <c r="AP2818" s="387"/>
    </row>
    <row r="2819" spans="36:42">
      <c r="AP2819" s="387"/>
    </row>
    <row r="2820" spans="36:42">
      <c r="AJ2820" s="391"/>
      <c r="AK2820" s="384"/>
      <c r="AL2820" s="385"/>
      <c r="AM2820" s="386"/>
      <c r="AN2820" s="387"/>
      <c r="AO2820" s="387"/>
      <c r="AP2820" s="387"/>
    </row>
    <row r="2821" spans="36:42">
      <c r="AJ2821" s="391"/>
      <c r="AK2821" s="384"/>
      <c r="AL2821" s="385"/>
      <c r="AM2821" s="386"/>
      <c r="AN2821" s="387"/>
      <c r="AO2821" s="387"/>
      <c r="AP2821" s="387"/>
    </row>
    <row r="2822" spans="36:42">
      <c r="AJ2822" s="391"/>
      <c r="AK2822" s="384"/>
      <c r="AL2822" s="385"/>
      <c r="AM2822" s="386"/>
      <c r="AN2822" s="387"/>
      <c r="AO2822" s="387"/>
      <c r="AP2822" s="387"/>
    </row>
    <row r="2823" spans="36:42">
      <c r="AJ2823" s="391"/>
      <c r="AK2823" s="384"/>
      <c r="AL2823" s="385"/>
      <c r="AM2823" s="386"/>
      <c r="AN2823" s="387"/>
      <c r="AO2823" s="387"/>
      <c r="AP2823" s="387"/>
    </row>
    <row r="2824" spans="36:42">
      <c r="AJ2824" s="391"/>
      <c r="AK2824" s="384"/>
      <c r="AL2824" s="385"/>
      <c r="AM2824" s="386"/>
      <c r="AN2824" s="387"/>
      <c r="AO2824" s="387"/>
      <c r="AP2824" s="387"/>
    </row>
    <row r="2825" spans="36:42">
      <c r="AJ2825" s="391"/>
      <c r="AK2825" s="384"/>
      <c r="AL2825" s="385"/>
      <c r="AM2825" s="386"/>
      <c r="AN2825" s="387"/>
      <c r="AO2825" s="387"/>
      <c r="AP2825" s="387"/>
    </row>
    <row r="2826" spans="36:42">
      <c r="AJ2826" s="391"/>
      <c r="AK2826" s="384"/>
      <c r="AL2826" s="385"/>
      <c r="AM2826" s="386"/>
      <c r="AN2826" s="387"/>
      <c r="AO2826" s="387"/>
      <c r="AP2826" s="387"/>
    </row>
    <row r="2827" spans="36:42">
      <c r="AJ2827" s="391"/>
      <c r="AK2827" s="384"/>
      <c r="AL2827" s="385"/>
      <c r="AM2827" s="386"/>
      <c r="AN2827" s="387"/>
      <c r="AO2827" s="387"/>
      <c r="AP2827" s="387"/>
    </row>
    <row r="2828" spans="36:42">
      <c r="AJ2828" s="391"/>
      <c r="AK2828" s="384"/>
      <c r="AL2828" s="385"/>
      <c r="AM2828" s="386"/>
      <c r="AN2828" s="387"/>
      <c r="AO2828" s="387"/>
      <c r="AP2828" s="387"/>
    </row>
    <row r="2829" spans="36:42">
      <c r="AJ2829" s="391"/>
      <c r="AK2829" s="384"/>
      <c r="AL2829" s="385"/>
      <c r="AM2829" s="386"/>
      <c r="AN2829" s="387"/>
      <c r="AO2829" s="387"/>
      <c r="AP2829" s="387"/>
    </row>
    <row r="2830" spans="36:42">
      <c r="AJ2830" s="391"/>
      <c r="AK2830" s="384"/>
      <c r="AL2830" s="385"/>
      <c r="AM2830" s="386"/>
      <c r="AN2830" s="387"/>
      <c r="AO2830" s="387"/>
      <c r="AP2830" s="387"/>
    </row>
    <row r="2831" spans="36:42">
      <c r="AJ2831" s="391"/>
      <c r="AK2831" s="384"/>
      <c r="AL2831" s="385"/>
      <c r="AM2831" s="386"/>
      <c r="AN2831" s="387"/>
      <c r="AO2831" s="387"/>
      <c r="AP2831" s="387"/>
    </row>
    <row r="2832" spans="36:42">
      <c r="AJ2832" s="391"/>
      <c r="AK2832" s="384"/>
      <c r="AL2832" s="385"/>
      <c r="AM2832" s="386"/>
      <c r="AN2832" s="387"/>
      <c r="AO2832" s="387"/>
      <c r="AP2832" s="387"/>
    </row>
    <row r="2833" spans="36:42">
      <c r="AJ2833" s="391"/>
      <c r="AK2833" s="384"/>
      <c r="AL2833" s="385"/>
      <c r="AM2833" s="386"/>
      <c r="AN2833" s="387"/>
      <c r="AO2833" s="387"/>
      <c r="AP2833" s="387"/>
    </row>
    <row r="2834" spans="36:42">
      <c r="AJ2834" s="391"/>
      <c r="AK2834" s="384"/>
      <c r="AL2834" s="385"/>
      <c r="AM2834" s="386"/>
      <c r="AN2834" s="387"/>
      <c r="AO2834" s="387"/>
      <c r="AP2834" s="387"/>
    </row>
    <row r="2835" spans="36:42">
      <c r="AJ2835" s="391"/>
      <c r="AK2835" s="384"/>
      <c r="AL2835" s="385"/>
      <c r="AM2835" s="386"/>
      <c r="AN2835" s="387"/>
      <c r="AO2835" s="387"/>
      <c r="AP2835" s="387"/>
    </row>
    <row r="2836" spans="36:42">
      <c r="AJ2836" s="391"/>
      <c r="AK2836" s="384"/>
      <c r="AL2836" s="385"/>
      <c r="AM2836" s="386"/>
      <c r="AN2836" s="387"/>
      <c r="AO2836" s="387"/>
      <c r="AP2836" s="387"/>
    </row>
    <row r="2837" spans="36:42">
      <c r="AJ2837" s="391"/>
      <c r="AK2837" s="384"/>
      <c r="AL2837" s="385"/>
      <c r="AM2837" s="386"/>
      <c r="AN2837" s="387"/>
      <c r="AO2837" s="387"/>
      <c r="AP2837" s="387"/>
    </row>
    <row r="2838" spans="36:42">
      <c r="AJ2838" s="391"/>
      <c r="AK2838" s="384"/>
      <c r="AL2838" s="385"/>
      <c r="AM2838" s="386"/>
      <c r="AN2838" s="387"/>
      <c r="AO2838" s="387"/>
      <c r="AP2838" s="387"/>
    </row>
    <row r="2839" spans="36:42">
      <c r="AJ2839" s="391"/>
      <c r="AK2839" s="384"/>
      <c r="AL2839" s="385"/>
      <c r="AM2839" s="386"/>
      <c r="AN2839" s="387"/>
      <c r="AO2839" s="387"/>
      <c r="AP2839" s="387"/>
    </row>
    <row r="2840" spans="36:42">
      <c r="AJ2840" s="391"/>
      <c r="AK2840" s="384"/>
      <c r="AL2840" s="385"/>
      <c r="AM2840" s="386"/>
      <c r="AN2840" s="387"/>
      <c r="AO2840" s="387"/>
      <c r="AP2840" s="387"/>
    </row>
    <row r="2841" spans="36:42">
      <c r="AP2841" s="387"/>
    </row>
    <row r="2842" spans="36:42">
      <c r="AP2842" s="387"/>
    </row>
    <row r="2843" spans="36:42">
      <c r="AP2843" s="387"/>
    </row>
    <row r="2844" spans="36:42">
      <c r="AP2844" s="387"/>
    </row>
    <row r="2845" spans="36:42">
      <c r="AP2845" s="387"/>
    </row>
    <row r="2846" spans="36:42">
      <c r="AJ2846" s="391"/>
      <c r="AK2846" s="384"/>
      <c r="AL2846" s="385"/>
      <c r="AM2846" s="386"/>
      <c r="AN2846" s="387"/>
      <c r="AO2846" s="387"/>
      <c r="AP2846" s="387"/>
    </row>
    <row r="2847" spans="36:42">
      <c r="AJ2847" s="391"/>
      <c r="AK2847" s="384"/>
      <c r="AL2847" s="385"/>
      <c r="AM2847" s="386"/>
      <c r="AN2847" s="387"/>
      <c r="AO2847" s="387"/>
      <c r="AP2847" s="387"/>
    </row>
    <row r="2848" spans="36:42">
      <c r="AJ2848" s="391"/>
      <c r="AK2848" s="384"/>
      <c r="AL2848" s="385"/>
      <c r="AM2848" s="386"/>
      <c r="AN2848" s="387"/>
      <c r="AO2848" s="387"/>
      <c r="AP2848" s="387"/>
    </row>
    <row r="2849" spans="36:42">
      <c r="AP2849" s="387"/>
    </row>
    <row r="2850" spans="36:42">
      <c r="AJ2850" s="391"/>
      <c r="AK2850" s="384"/>
      <c r="AL2850" s="385"/>
      <c r="AM2850" s="386"/>
      <c r="AN2850" s="387"/>
      <c r="AO2850" s="387"/>
      <c r="AP2850" s="387"/>
    </row>
    <row r="2851" spans="36:42">
      <c r="AJ2851" s="391"/>
      <c r="AK2851" s="384"/>
      <c r="AL2851" s="385"/>
      <c r="AM2851" s="386"/>
      <c r="AN2851" s="387"/>
      <c r="AO2851" s="387"/>
      <c r="AP2851" s="387"/>
    </row>
    <row r="2852" spans="36:42">
      <c r="AJ2852" s="391"/>
      <c r="AK2852" s="384"/>
      <c r="AL2852" s="385"/>
      <c r="AM2852" s="386"/>
      <c r="AN2852" s="387"/>
      <c r="AO2852" s="387"/>
      <c r="AP2852" s="387"/>
    </row>
    <row r="2853" spans="36:42">
      <c r="AJ2853" s="391"/>
      <c r="AK2853" s="384"/>
      <c r="AL2853" s="385"/>
      <c r="AM2853" s="386"/>
      <c r="AN2853" s="387"/>
      <c r="AO2853" s="387"/>
      <c r="AP2853" s="387"/>
    </row>
    <row r="2854" spans="36:42">
      <c r="AJ2854" s="391"/>
      <c r="AK2854" s="384"/>
      <c r="AL2854" s="385"/>
      <c r="AM2854" s="386"/>
      <c r="AN2854" s="387"/>
      <c r="AO2854" s="387"/>
      <c r="AP2854" s="387"/>
    </row>
    <row r="2855" spans="36:42">
      <c r="AJ2855" s="391"/>
      <c r="AK2855" s="384"/>
      <c r="AL2855" s="385"/>
      <c r="AM2855" s="386"/>
      <c r="AN2855" s="387"/>
      <c r="AO2855" s="387"/>
      <c r="AP2855" s="387"/>
    </row>
    <row r="2856" spans="36:42">
      <c r="AJ2856" s="391"/>
      <c r="AK2856" s="384"/>
      <c r="AL2856" s="385"/>
      <c r="AM2856" s="386"/>
      <c r="AN2856" s="387"/>
      <c r="AO2856" s="387"/>
      <c r="AP2856" s="387"/>
    </row>
    <row r="2857" spans="36:42">
      <c r="AJ2857" s="391"/>
      <c r="AK2857" s="384"/>
      <c r="AL2857" s="385"/>
      <c r="AM2857" s="386"/>
      <c r="AN2857" s="387"/>
      <c r="AO2857" s="387"/>
      <c r="AP2857" s="387"/>
    </row>
    <row r="2858" spans="36:42">
      <c r="AJ2858" s="391"/>
      <c r="AK2858" s="384"/>
      <c r="AL2858" s="385"/>
      <c r="AM2858" s="386"/>
      <c r="AN2858" s="387"/>
      <c r="AO2858" s="387"/>
      <c r="AP2858" s="387"/>
    </row>
    <row r="2859" spans="36:42">
      <c r="AJ2859" s="391"/>
      <c r="AK2859" s="384"/>
      <c r="AL2859" s="385"/>
      <c r="AM2859" s="386"/>
      <c r="AN2859" s="387"/>
      <c r="AO2859" s="387"/>
      <c r="AP2859" s="387"/>
    </row>
    <row r="2860" spans="36:42">
      <c r="AJ2860" s="391"/>
      <c r="AK2860" s="384"/>
      <c r="AL2860" s="385"/>
      <c r="AM2860" s="386"/>
      <c r="AN2860" s="387"/>
      <c r="AO2860" s="387"/>
      <c r="AP2860" s="387"/>
    </row>
    <row r="2861" spans="36:42">
      <c r="AJ2861" s="391"/>
      <c r="AK2861" s="384"/>
      <c r="AL2861" s="385"/>
      <c r="AM2861" s="386"/>
      <c r="AN2861" s="387"/>
      <c r="AO2861" s="387"/>
      <c r="AP2861" s="387"/>
    </row>
    <row r="2862" spans="36:42">
      <c r="AJ2862" s="391"/>
      <c r="AK2862" s="384"/>
      <c r="AL2862" s="385"/>
      <c r="AM2862" s="386"/>
      <c r="AN2862" s="387"/>
      <c r="AO2862" s="387"/>
      <c r="AP2862" s="387"/>
    </row>
    <row r="2863" spans="36:42">
      <c r="AJ2863" s="391"/>
      <c r="AK2863" s="384"/>
      <c r="AL2863" s="385"/>
      <c r="AM2863" s="386"/>
      <c r="AN2863" s="387"/>
      <c r="AO2863" s="387"/>
      <c r="AP2863" s="387"/>
    </row>
    <row r="2864" spans="36:42">
      <c r="AJ2864" s="391"/>
      <c r="AK2864" s="384"/>
      <c r="AL2864" s="385"/>
      <c r="AM2864" s="386"/>
      <c r="AN2864" s="387"/>
      <c r="AO2864" s="387"/>
      <c r="AP2864" s="387"/>
    </row>
    <row r="2865" spans="36:42">
      <c r="AJ2865" s="391"/>
      <c r="AK2865" s="384"/>
      <c r="AL2865" s="385"/>
      <c r="AM2865" s="386"/>
      <c r="AN2865" s="387"/>
      <c r="AO2865" s="387"/>
      <c r="AP2865" s="387"/>
    </row>
    <row r="2866" spans="36:42">
      <c r="AP2866" s="387"/>
    </row>
    <row r="2867" spans="36:42">
      <c r="AP2867" s="387"/>
    </row>
    <row r="2868" spans="36:42">
      <c r="AP2868" s="387"/>
    </row>
    <row r="2869" spans="36:42">
      <c r="AP2869" s="387"/>
    </row>
    <row r="2870" spans="36:42">
      <c r="AJ2870" s="391"/>
      <c r="AK2870" s="384"/>
      <c r="AL2870" s="385"/>
      <c r="AM2870" s="386"/>
      <c r="AN2870" s="387"/>
      <c r="AO2870" s="387"/>
      <c r="AP2870" s="387"/>
    </row>
    <row r="2871" spans="36:42">
      <c r="AJ2871" s="391"/>
      <c r="AK2871" s="384"/>
      <c r="AL2871" s="385"/>
      <c r="AM2871" s="386"/>
      <c r="AN2871" s="387"/>
      <c r="AO2871" s="387"/>
      <c r="AP2871" s="387"/>
    </row>
    <row r="2872" spans="36:42">
      <c r="AJ2872" s="391"/>
      <c r="AK2872" s="384"/>
      <c r="AL2872" s="385"/>
      <c r="AM2872" s="386"/>
      <c r="AN2872" s="387"/>
      <c r="AO2872" s="387"/>
      <c r="AP2872" s="387"/>
    </row>
    <row r="2873" spans="36:42">
      <c r="AJ2873" s="391"/>
      <c r="AK2873" s="384"/>
      <c r="AL2873" s="385"/>
      <c r="AM2873" s="386"/>
      <c r="AN2873" s="387"/>
      <c r="AO2873" s="387"/>
      <c r="AP2873" s="387"/>
    </row>
    <row r="2874" spans="36:42">
      <c r="AJ2874" s="391"/>
      <c r="AK2874" s="384"/>
      <c r="AL2874" s="385"/>
      <c r="AM2874" s="386"/>
      <c r="AN2874" s="387"/>
      <c r="AO2874" s="387"/>
      <c r="AP2874" s="387"/>
    </row>
    <row r="2875" spans="36:42">
      <c r="AJ2875" s="391"/>
      <c r="AK2875" s="384"/>
      <c r="AL2875" s="385"/>
      <c r="AM2875" s="386"/>
      <c r="AN2875" s="387"/>
      <c r="AO2875" s="387"/>
      <c r="AP2875" s="387"/>
    </row>
    <row r="2876" spans="36:42">
      <c r="AP2876" s="387"/>
    </row>
    <row r="2877" spans="36:42">
      <c r="AP2877" s="387"/>
    </row>
    <row r="2878" spans="36:42">
      <c r="AP2878" s="387"/>
    </row>
    <row r="2879" spans="36:42">
      <c r="AP2879" s="387"/>
    </row>
    <row r="2880" spans="36:42">
      <c r="AJ2880" s="391"/>
      <c r="AK2880" s="384"/>
      <c r="AL2880" s="385"/>
      <c r="AM2880" s="386"/>
      <c r="AN2880" s="387"/>
      <c r="AO2880" s="387"/>
      <c r="AP2880" s="387"/>
    </row>
    <row r="2881" spans="36:42">
      <c r="AJ2881" s="391"/>
      <c r="AK2881" s="384"/>
      <c r="AL2881" s="385"/>
      <c r="AM2881" s="386"/>
      <c r="AN2881" s="387"/>
      <c r="AO2881" s="387"/>
      <c r="AP2881" s="387"/>
    </row>
    <row r="2882" spans="36:42">
      <c r="AJ2882" s="391"/>
      <c r="AK2882" s="384"/>
      <c r="AL2882" s="385"/>
      <c r="AM2882" s="386"/>
      <c r="AN2882" s="387"/>
      <c r="AO2882" s="387"/>
      <c r="AP2882" s="387"/>
    </row>
    <row r="2883" spans="36:42">
      <c r="AJ2883" s="391"/>
      <c r="AK2883" s="384"/>
      <c r="AL2883" s="385"/>
      <c r="AM2883" s="386"/>
      <c r="AN2883" s="387"/>
      <c r="AO2883" s="387"/>
      <c r="AP2883" s="387"/>
    </row>
    <row r="2884" spans="36:42">
      <c r="AJ2884" s="391"/>
      <c r="AK2884" s="384"/>
      <c r="AL2884" s="385"/>
      <c r="AM2884" s="386"/>
      <c r="AN2884" s="387"/>
      <c r="AO2884" s="387"/>
      <c r="AP2884" s="387"/>
    </row>
    <row r="2885" spans="36:42">
      <c r="AJ2885" s="391"/>
      <c r="AK2885" s="384"/>
      <c r="AL2885" s="385"/>
      <c r="AM2885" s="386"/>
      <c r="AN2885" s="387"/>
      <c r="AO2885" s="387"/>
      <c r="AP2885" s="387"/>
    </row>
    <row r="2886" spans="36:42">
      <c r="AJ2886" s="391"/>
      <c r="AK2886" s="384"/>
      <c r="AL2886" s="385"/>
      <c r="AM2886" s="386"/>
      <c r="AN2886" s="387"/>
      <c r="AO2886" s="387"/>
      <c r="AP2886" s="387"/>
    </row>
    <row r="2887" spans="36:42">
      <c r="AJ2887" s="391"/>
      <c r="AK2887" s="384"/>
      <c r="AL2887" s="385"/>
      <c r="AM2887" s="386"/>
      <c r="AN2887" s="387"/>
      <c r="AO2887" s="387"/>
      <c r="AP2887" s="387"/>
    </row>
    <row r="2888" spans="36:42">
      <c r="AJ2888" s="391"/>
      <c r="AK2888" s="384"/>
      <c r="AL2888" s="385"/>
      <c r="AM2888" s="386"/>
      <c r="AN2888" s="387"/>
      <c r="AO2888" s="387"/>
      <c r="AP2888" s="387"/>
    </row>
    <row r="2889" spans="36:42">
      <c r="AJ2889" s="391"/>
      <c r="AK2889" s="384"/>
      <c r="AL2889" s="385"/>
      <c r="AM2889" s="386"/>
      <c r="AN2889" s="387"/>
      <c r="AO2889" s="387"/>
      <c r="AP2889" s="387"/>
    </row>
    <row r="2890" spans="36:42">
      <c r="AJ2890" s="391"/>
      <c r="AK2890" s="384"/>
      <c r="AL2890" s="385"/>
      <c r="AM2890" s="386"/>
      <c r="AN2890" s="387"/>
      <c r="AO2890" s="387"/>
      <c r="AP2890" s="387"/>
    </row>
    <row r="2891" spans="36:42">
      <c r="AJ2891" s="391"/>
      <c r="AK2891" s="384"/>
      <c r="AL2891" s="385"/>
      <c r="AM2891" s="386"/>
      <c r="AN2891" s="387"/>
      <c r="AO2891" s="387"/>
      <c r="AP2891" s="387"/>
    </row>
    <row r="2892" spans="36:42">
      <c r="AJ2892" s="391"/>
      <c r="AK2892" s="384"/>
      <c r="AL2892" s="385"/>
      <c r="AM2892" s="386"/>
      <c r="AN2892" s="387"/>
      <c r="AO2892" s="387"/>
      <c r="AP2892" s="387"/>
    </row>
    <row r="2893" spans="36:42">
      <c r="AJ2893" s="391"/>
      <c r="AK2893" s="384"/>
      <c r="AL2893" s="385"/>
      <c r="AM2893" s="386"/>
      <c r="AN2893" s="387"/>
      <c r="AO2893" s="387"/>
      <c r="AP2893" s="387"/>
    </row>
    <row r="2894" spans="36:42">
      <c r="AJ2894" s="391"/>
      <c r="AK2894" s="384"/>
      <c r="AL2894" s="385"/>
      <c r="AM2894" s="386"/>
      <c r="AN2894" s="387"/>
      <c r="AO2894" s="387"/>
      <c r="AP2894" s="387"/>
    </row>
    <row r="2895" spans="36:42">
      <c r="AJ2895" s="391"/>
      <c r="AK2895" s="384"/>
      <c r="AL2895" s="385"/>
      <c r="AM2895" s="386"/>
      <c r="AN2895" s="387"/>
      <c r="AO2895" s="387"/>
      <c r="AP2895" s="387"/>
    </row>
    <row r="2896" spans="36:42">
      <c r="AJ2896" s="391"/>
      <c r="AK2896" s="384"/>
      <c r="AL2896" s="385"/>
      <c r="AM2896" s="386"/>
      <c r="AN2896" s="387"/>
      <c r="AO2896" s="387"/>
      <c r="AP2896" s="387"/>
    </row>
    <row r="2897" spans="36:42">
      <c r="AJ2897" s="391"/>
      <c r="AK2897" s="384"/>
      <c r="AL2897" s="385"/>
      <c r="AM2897" s="386"/>
      <c r="AN2897" s="387"/>
      <c r="AO2897" s="387"/>
      <c r="AP2897" s="387"/>
    </row>
    <row r="2898" spans="36:42">
      <c r="AJ2898" s="391"/>
      <c r="AK2898" s="384"/>
      <c r="AL2898" s="385"/>
      <c r="AM2898" s="386"/>
      <c r="AN2898" s="387"/>
      <c r="AO2898" s="387"/>
      <c r="AP2898" s="387"/>
    </row>
    <row r="2899" spans="36:42">
      <c r="AJ2899" s="391"/>
      <c r="AK2899" s="384"/>
      <c r="AL2899" s="385"/>
      <c r="AM2899" s="386"/>
      <c r="AN2899" s="387"/>
      <c r="AO2899" s="387"/>
      <c r="AP2899" s="387"/>
    </row>
    <row r="2900" spans="36:42">
      <c r="AJ2900" s="391"/>
      <c r="AK2900" s="384"/>
      <c r="AL2900" s="385"/>
      <c r="AM2900" s="386"/>
      <c r="AN2900" s="387"/>
      <c r="AO2900" s="387"/>
      <c r="AP2900" s="387"/>
    </row>
    <row r="2901" spans="36:42">
      <c r="AJ2901" s="391"/>
      <c r="AK2901" s="384"/>
      <c r="AL2901" s="385"/>
      <c r="AM2901" s="386"/>
      <c r="AN2901" s="387"/>
      <c r="AO2901" s="387"/>
      <c r="AP2901" s="387"/>
    </row>
    <row r="2902" spans="36:42">
      <c r="AJ2902" s="391"/>
      <c r="AK2902" s="384"/>
      <c r="AL2902" s="385"/>
      <c r="AM2902" s="386"/>
      <c r="AN2902" s="387"/>
      <c r="AO2902" s="387"/>
      <c r="AP2902" s="387"/>
    </row>
    <row r="2903" spans="36:42">
      <c r="AJ2903" s="391"/>
      <c r="AK2903" s="384"/>
      <c r="AL2903" s="385"/>
      <c r="AM2903" s="386"/>
      <c r="AN2903" s="387"/>
      <c r="AO2903" s="387"/>
      <c r="AP2903" s="387"/>
    </row>
    <row r="2904" spans="36:42">
      <c r="AP2904" s="387"/>
    </row>
    <row r="2905" spans="36:42">
      <c r="AP2905" s="387"/>
    </row>
    <row r="2906" spans="36:42">
      <c r="AP2906" s="387"/>
    </row>
    <row r="2907" spans="36:42">
      <c r="AP2907" s="387"/>
    </row>
    <row r="2908" spans="36:42">
      <c r="AP2908" s="387"/>
    </row>
    <row r="2909" spans="36:42">
      <c r="AJ2909" s="391"/>
      <c r="AK2909" s="384"/>
      <c r="AL2909" s="385"/>
      <c r="AM2909" s="386"/>
      <c r="AN2909" s="387"/>
      <c r="AO2909" s="387"/>
      <c r="AP2909" s="387"/>
    </row>
    <row r="2910" spans="36:42">
      <c r="AP2910" s="387"/>
    </row>
    <row r="2911" spans="36:42">
      <c r="AP2911" s="387"/>
    </row>
    <row r="2912" spans="36:42">
      <c r="AP2912" s="387"/>
    </row>
    <row r="2913" spans="36:42">
      <c r="AJ2913" s="391"/>
      <c r="AK2913" s="384"/>
      <c r="AL2913" s="385"/>
      <c r="AM2913" s="386"/>
      <c r="AN2913" s="387"/>
      <c r="AO2913" s="387"/>
      <c r="AP2913" s="387"/>
    </row>
    <row r="2914" spans="36:42">
      <c r="AJ2914" s="391"/>
      <c r="AK2914" s="384"/>
      <c r="AL2914" s="385"/>
      <c r="AM2914" s="386"/>
      <c r="AN2914" s="387"/>
      <c r="AO2914" s="387"/>
      <c r="AP2914" s="387"/>
    </row>
    <row r="2915" spans="36:42">
      <c r="AJ2915" s="391"/>
      <c r="AK2915" s="384"/>
      <c r="AL2915" s="385"/>
      <c r="AM2915" s="386"/>
      <c r="AN2915" s="387"/>
      <c r="AO2915" s="387"/>
      <c r="AP2915" s="387"/>
    </row>
    <row r="2916" spans="36:42">
      <c r="AJ2916" s="391"/>
      <c r="AK2916" s="384"/>
      <c r="AL2916" s="385"/>
      <c r="AM2916" s="386"/>
      <c r="AN2916" s="387"/>
      <c r="AO2916" s="387"/>
      <c r="AP2916" s="387"/>
    </row>
    <row r="2917" spans="36:42">
      <c r="AJ2917" s="391"/>
      <c r="AK2917" s="384"/>
      <c r="AL2917" s="385"/>
      <c r="AM2917" s="386"/>
      <c r="AN2917" s="387"/>
      <c r="AO2917" s="387"/>
      <c r="AP2917" s="387"/>
    </row>
    <row r="2918" spans="36:42">
      <c r="AJ2918" s="391"/>
      <c r="AK2918" s="384"/>
      <c r="AL2918" s="385"/>
      <c r="AM2918" s="386"/>
      <c r="AN2918" s="387"/>
      <c r="AO2918" s="387"/>
      <c r="AP2918" s="387"/>
    </row>
    <row r="2919" spans="36:42">
      <c r="AJ2919" s="391"/>
      <c r="AK2919" s="384"/>
      <c r="AL2919" s="385"/>
      <c r="AM2919" s="386"/>
      <c r="AN2919" s="387"/>
      <c r="AO2919" s="387"/>
      <c r="AP2919" s="387"/>
    </row>
    <row r="2920" spans="36:42">
      <c r="AJ2920" s="391"/>
      <c r="AK2920" s="384"/>
      <c r="AL2920" s="385"/>
      <c r="AM2920" s="386"/>
      <c r="AN2920" s="387"/>
      <c r="AO2920" s="387"/>
      <c r="AP2920" s="387"/>
    </row>
    <row r="2921" spans="36:42">
      <c r="AJ2921" s="391"/>
      <c r="AK2921" s="384"/>
      <c r="AL2921" s="385"/>
      <c r="AM2921" s="386"/>
      <c r="AN2921" s="387"/>
      <c r="AO2921" s="387"/>
      <c r="AP2921" s="387"/>
    </row>
    <row r="2922" spans="36:42">
      <c r="AJ2922" s="391"/>
      <c r="AK2922" s="384"/>
      <c r="AL2922" s="385"/>
      <c r="AM2922" s="386"/>
      <c r="AN2922" s="387"/>
      <c r="AO2922" s="387"/>
      <c r="AP2922" s="387"/>
    </row>
    <row r="2923" spans="36:42">
      <c r="AJ2923" s="391"/>
      <c r="AK2923" s="384"/>
      <c r="AL2923" s="385"/>
      <c r="AM2923" s="386"/>
      <c r="AN2923" s="387"/>
      <c r="AO2923" s="387"/>
      <c r="AP2923" s="387"/>
    </row>
    <row r="2924" spans="36:42">
      <c r="AJ2924" s="391"/>
      <c r="AK2924" s="384"/>
      <c r="AL2924" s="385"/>
      <c r="AM2924" s="386"/>
      <c r="AN2924" s="387"/>
      <c r="AO2924" s="387"/>
      <c r="AP2924" s="387"/>
    </row>
    <row r="2925" spans="36:42">
      <c r="AJ2925" s="391"/>
      <c r="AK2925" s="384"/>
      <c r="AL2925" s="385"/>
      <c r="AM2925" s="386"/>
      <c r="AN2925" s="387"/>
      <c r="AO2925" s="387"/>
      <c r="AP2925" s="387"/>
    </row>
    <row r="2926" spans="36:42">
      <c r="AJ2926" s="391"/>
      <c r="AK2926" s="384"/>
      <c r="AL2926" s="385"/>
      <c r="AM2926" s="386"/>
      <c r="AN2926" s="387"/>
      <c r="AO2926" s="387"/>
      <c r="AP2926" s="387"/>
    </row>
    <row r="2927" spans="36:42">
      <c r="AJ2927" s="391"/>
      <c r="AK2927" s="384"/>
      <c r="AL2927" s="385"/>
      <c r="AM2927" s="386"/>
      <c r="AN2927" s="387"/>
      <c r="AO2927" s="387"/>
      <c r="AP2927" s="387"/>
    </row>
    <row r="2928" spans="36:42">
      <c r="AJ2928" s="391"/>
      <c r="AK2928" s="384"/>
      <c r="AL2928" s="385"/>
      <c r="AM2928" s="386"/>
      <c r="AN2928" s="387"/>
      <c r="AO2928" s="387"/>
      <c r="AP2928" s="387"/>
    </row>
    <row r="2929" spans="36:42">
      <c r="AJ2929" s="391"/>
      <c r="AK2929" s="384"/>
      <c r="AL2929" s="385"/>
      <c r="AM2929" s="386"/>
      <c r="AN2929" s="387"/>
      <c r="AO2929" s="387"/>
      <c r="AP2929" s="387"/>
    </row>
    <row r="2930" spans="36:42">
      <c r="AJ2930" s="391"/>
      <c r="AK2930" s="384"/>
      <c r="AL2930" s="385"/>
      <c r="AM2930" s="386"/>
      <c r="AN2930" s="387"/>
      <c r="AO2930" s="387"/>
      <c r="AP2930" s="387"/>
    </row>
    <row r="2931" spans="36:42">
      <c r="AJ2931" s="391"/>
      <c r="AK2931" s="384"/>
      <c r="AL2931" s="385"/>
      <c r="AM2931" s="386"/>
      <c r="AN2931" s="387"/>
      <c r="AO2931" s="387"/>
      <c r="AP2931" s="387"/>
    </row>
    <row r="2932" spans="36:42">
      <c r="AP2932" s="387"/>
    </row>
    <row r="2933" spans="36:42">
      <c r="AP2933" s="387"/>
    </row>
    <row r="2934" spans="36:42">
      <c r="AP2934" s="387"/>
    </row>
    <row r="2935" spans="36:42">
      <c r="AP2935" s="387"/>
    </row>
    <row r="2936" spans="36:42">
      <c r="AJ2936" s="391"/>
      <c r="AK2936" s="384"/>
      <c r="AL2936" s="385"/>
      <c r="AM2936" s="386"/>
      <c r="AN2936" s="387"/>
      <c r="AO2936" s="387"/>
      <c r="AP2936" s="387"/>
    </row>
    <row r="2937" spans="36:42">
      <c r="AJ2937" s="391"/>
      <c r="AK2937" s="384"/>
      <c r="AL2937" s="385"/>
      <c r="AM2937" s="386"/>
      <c r="AN2937" s="387"/>
      <c r="AO2937" s="387"/>
      <c r="AP2937" s="387"/>
    </row>
    <row r="2938" spans="36:42">
      <c r="AJ2938" s="391"/>
      <c r="AK2938" s="384"/>
      <c r="AL2938" s="385"/>
      <c r="AM2938" s="386"/>
      <c r="AN2938" s="387"/>
      <c r="AO2938" s="387"/>
      <c r="AP2938" s="387"/>
    </row>
    <row r="2939" spans="36:42">
      <c r="AJ2939" s="391"/>
      <c r="AK2939" s="384"/>
      <c r="AL2939" s="385"/>
      <c r="AM2939" s="386"/>
      <c r="AN2939" s="387"/>
      <c r="AO2939" s="387"/>
      <c r="AP2939" s="387"/>
    </row>
    <row r="2940" spans="36:42">
      <c r="AJ2940" s="391"/>
      <c r="AK2940" s="384"/>
      <c r="AL2940" s="385"/>
      <c r="AM2940" s="386"/>
      <c r="AN2940" s="387"/>
      <c r="AO2940" s="387"/>
      <c r="AP2940" s="387"/>
    </row>
    <row r="2941" spans="36:42">
      <c r="AJ2941" s="391"/>
      <c r="AK2941" s="384"/>
      <c r="AL2941" s="385"/>
      <c r="AM2941" s="386"/>
      <c r="AN2941" s="387"/>
      <c r="AO2941" s="387"/>
      <c r="AP2941" s="387"/>
    </row>
    <row r="2942" spans="36:42">
      <c r="AJ2942" s="391"/>
      <c r="AK2942" s="384"/>
      <c r="AL2942" s="385"/>
      <c r="AM2942" s="386"/>
      <c r="AN2942" s="387"/>
      <c r="AO2942" s="387"/>
      <c r="AP2942" s="387"/>
    </row>
    <row r="2943" spans="36:42">
      <c r="AJ2943" s="391"/>
      <c r="AK2943" s="384"/>
      <c r="AL2943" s="385"/>
      <c r="AM2943" s="386"/>
      <c r="AN2943" s="387"/>
      <c r="AO2943" s="387"/>
      <c r="AP2943" s="387"/>
    </row>
    <row r="2944" spans="36:42">
      <c r="AJ2944" s="391"/>
      <c r="AK2944" s="384"/>
      <c r="AL2944" s="385"/>
      <c r="AM2944" s="386"/>
      <c r="AN2944" s="387"/>
      <c r="AO2944" s="387"/>
      <c r="AP2944" s="387"/>
    </row>
    <row r="2945" spans="36:42">
      <c r="AJ2945" s="391"/>
      <c r="AK2945" s="384"/>
      <c r="AL2945" s="385"/>
      <c r="AM2945" s="386"/>
      <c r="AN2945" s="387"/>
      <c r="AO2945" s="387"/>
      <c r="AP2945" s="387"/>
    </row>
    <row r="2946" spans="36:42">
      <c r="AJ2946" s="391"/>
      <c r="AK2946" s="384"/>
      <c r="AL2946" s="385"/>
      <c r="AM2946" s="386"/>
      <c r="AN2946" s="387"/>
      <c r="AO2946" s="387"/>
      <c r="AP2946" s="387"/>
    </row>
    <row r="2947" spans="36:42">
      <c r="AJ2947" s="391"/>
      <c r="AK2947" s="384"/>
      <c r="AL2947" s="385"/>
      <c r="AM2947" s="386"/>
      <c r="AN2947" s="387"/>
      <c r="AO2947" s="387"/>
      <c r="AP2947" s="387"/>
    </row>
    <row r="2948" spans="36:42">
      <c r="AP2948" s="387"/>
    </row>
    <row r="2949" spans="36:42">
      <c r="AJ2949" s="391"/>
      <c r="AK2949" s="384"/>
      <c r="AL2949" s="385"/>
      <c r="AM2949" s="386"/>
      <c r="AN2949" s="387"/>
      <c r="AO2949" s="387"/>
      <c r="AP2949" s="387"/>
    </row>
    <row r="2950" spans="36:42">
      <c r="AJ2950" s="391"/>
      <c r="AK2950" s="384"/>
      <c r="AL2950" s="385"/>
      <c r="AM2950" s="386"/>
      <c r="AN2950" s="387"/>
      <c r="AO2950" s="387"/>
      <c r="AP2950" s="387"/>
    </row>
    <row r="2951" spans="36:42">
      <c r="AJ2951" s="391"/>
      <c r="AK2951" s="384"/>
      <c r="AL2951" s="385"/>
      <c r="AM2951" s="386"/>
      <c r="AN2951" s="387"/>
      <c r="AO2951" s="387"/>
      <c r="AP2951" s="387"/>
    </row>
    <row r="2952" spans="36:42">
      <c r="AJ2952" s="391"/>
      <c r="AK2952" s="384"/>
      <c r="AL2952" s="385"/>
      <c r="AM2952" s="386"/>
      <c r="AN2952" s="387"/>
      <c r="AO2952" s="387"/>
      <c r="AP2952" s="387"/>
    </row>
    <row r="2953" spans="36:42">
      <c r="AJ2953" s="391"/>
      <c r="AK2953" s="384"/>
      <c r="AL2953" s="385"/>
      <c r="AM2953" s="386"/>
      <c r="AN2953" s="387"/>
      <c r="AO2953" s="387"/>
      <c r="AP2953" s="387"/>
    </row>
    <row r="2954" spans="36:42">
      <c r="AJ2954" s="391"/>
      <c r="AK2954" s="384"/>
      <c r="AL2954" s="385"/>
      <c r="AM2954" s="386"/>
      <c r="AN2954" s="387"/>
      <c r="AO2954" s="387"/>
      <c r="AP2954" s="387"/>
    </row>
    <row r="2955" spans="36:42">
      <c r="AJ2955" s="391"/>
      <c r="AK2955" s="384"/>
      <c r="AL2955" s="385"/>
      <c r="AM2955" s="386"/>
      <c r="AN2955" s="387"/>
      <c r="AO2955" s="387"/>
      <c r="AP2955" s="387"/>
    </row>
    <row r="2956" spans="36:42">
      <c r="AJ2956" s="391"/>
      <c r="AK2956" s="384"/>
      <c r="AL2956" s="385"/>
      <c r="AM2956" s="386"/>
      <c r="AN2956" s="387"/>
      <c r="AO2956" s="387"/>
      <c r="AP2956" s="387"/>
    </row>
    <row r="2957" spans="36:42">
      <c r="AJ2957" s="391"/>
      <c r="AK2957" s="384"/>
      <c r="AL2957" s="385"/>
      <c r="AM2957" s="386"/>
      <c r="AN2957" s="387"/>
      <c r="AO2957" s="387"/>
      <c r="AP2957" s="387"/>
    </row>
    <row r="2958" spans="36:42">
      <c r="AJ2958" s="391"/>
      <c r="AK2958" s="384"/>
      <c r="AL2958" s="385"/>
      <c r="AM2958" s="386"/>
      <c r="AN2958" s="387"/>
      <c r="AO2958" s="387"/>
      <c r="AP2958" s="387"/>
    </row>
    <row r="2959" spans="36:42">
      <c r="AJ2959" s="391"/>
      <c r="AK2959" s="384"/>
      <c r="AL2959" s="385"/>
      <c r="AM2959" s="386"/>
      <c r="AN2959" s="387"/>
      <c r="AO2959" s="387"/>
      <c r="AP2959" s="387"/>
    </row>
    <row r="2960" spans="36:42">
      <c r="AJ2960" s="391"/>
      <c r="AK2960" s="384"/>
      <c r="AL2960" s="385"/>
      <c r="AM2960" s="386"/>
      <c r="AN2960" s="387"/>
      <c r="AO2960" s="387"/>
      <c r="AP2960" s="387"/>
    </row>
    <row r="2961" spans="36:42">
      <c r="AJ2961" s="391"/>
      <c r="AK2961" s="384"/>
      <c r="AL2961" s="385"/>
      <c r="AM2961" s="386"/>
      <c r="AN2961" s="387"/>
      <c r="AO2961" s="387"/>
      <c r="AP2961" s="387"/>
    </row>
    <row r="2962" spans="36:42">
      <c r="AJ2962" s="391"/>
      <c r="AK2962" s="384"/>
      <c r="AL2962" s="385"/>
      <c r="AM2962" s="386"/>
      <c r="AN2962" s="387"/>
      <c r="AO2962" s="387"/>
      <c r="AP2962" s="387"/>
    </row>
    <row r="2963" spans="36:42">
      <c r="AJ2963" s="391"/>
      <c r="AK2963" s="384"/>
      <c r="AL2963" s="385"/>
      <c r="AM2963" s="386"/>
      <c r="AN2963" s="387"/>
      <c r="AO2963" s="387"/>
      <c r="AP2963" s="387"/>
    </row>
    <row r="2964" spans="36:42">
      <c r="AJ2964" s="391"/>
      <c r="AK2964" s="384"/>
      <c r="AL2964" s="385"/>
      <c r="AM2964" s="386"/>
      <c r="AN2964" s="387"/>
      <c r="AO2964" s="387"/>
      <c r="AP2964" s="387"/>
    </row>
    <row r="2965" spans="36:42">
      <c r="AJ2965" s="391"/>
      <c r="AK2965" s="384"/>
      <c r="AL2965" s="385"/>
      <c r="AM2965" s="386"/>
      <c r="AN2965" s="387"/>
      <c r="AO2965" s="387"/>
      <c r="AP2965" s="387"/>
    </row>
    <row r="2966" spans="36:42">
      <c r="AJ2966" s="391"/>
      <c r="AK2966" s="384"/>
      <c r="AL2966" s="385"/>
      <c r="AM2966" s="386"/>
      <c r="AN2966" s="387"/>
      <c r="AO2966" s="387"/>
      <c r="AP2966" s="387"/>
    </row>
    <row r="2967" spans="36:42">
      <c r="AJ2967" s="391"/>
      <c r="AK2967" s="384"/>
      <c r="AL2967" s="385"/>
      <c r="AM2967" s="386"/>
      <c r="AN2967" s="387"/>
      <c r="AO2967" s="387"/>
      <c r="AP2967" s="387"/>
    </row>
    <row r="2968" spans="36:42">
      <c r="AJ2968" s="391"/>
      <c r="AK2968" s="384"/>
      <c r="AL2968" s="385"/>
      <c r="AM2968" s="386"/>
      <c r="AN2968" s="387"/>
      <c r="AO2968" s="387"/>
      <c r="AP2968" s="387"/>
    </row>
    <row r="2969" spans="36:42">
      <c r="AJ2969" s="391"/>
      <c r="AK2969" s="384"/>
      <c r="AL2969" s="385"/>
      <c r="AM2969" s="386"/>
      <c r="AN2969" s="387"/>
      <c r="AO2969" s="387"/>
      <c r="AP2969" s="387"/>
    </row>
    <row r="2970" spans="36:42">
      <c r="AJ2970" s="391"/>
      <c r="AK2970" s="384"/>
      <c r="AL2970" s="385"/>
      <c r="AM2970" s="386"/>
      <c r="AN2970" s="387"/>
      <c r="AO2970" s="387"/>
      <c r="AP2970" s="387"/>
    </row>
    <row r="2971" spans="36:42">
      <c r="AJ2971" s="391"/>
      <c r="AK2971" s="384"/>
      <c r="AL2971" s="385"/>
      <c r="AM2971" s="386"/>
      <c r="AN2971" s="387"/>
      <c r="AO2971" s="387"/>
      <c r="AP2971" s="387"/>
    </row>
    <row r="2972" spans="36:42">
      <c r="AJ2972" s="391"/>
      <c r="AK2972" s="384"/>
      <c r="AL2972" s="385"/>
      <c r="AM2972" s="386"/>
      <c r="AN2972" s="387"/>
      <c r="AO2972" s="387"/>
      <c r="AP2972" s="387"/>
    </row>
    <row r="2973" spans="36:42">
      <c r="AJ2973" s="391"/>
      <c r="AK2973" s="384"/>
      <c r="AL2973" s="385"/>
      <c r="AM2973" s="386"/>
      <c r="AN2973" s="387"/>
      <c r="AO2973" s="387"/>
      <c r="AP2973" s="387"/>
    </row>
    <row r="2974" spans="36:42">
      <c r="AJ2974" s="391"/>
      <c r="AK2974" s="384"/>
      <c r="AL2974" s="385"/>
      <c r="AM2974" s="386"/>
      <c r="AN2974" s="387"/>
      <c r="AO2974" s="387"/>
      <c r="AP2974" s="387"/>
    </row>
    <row r="2975" spans="36:42">
      <c r="AJ2975" s="391"/>
      <c r="AK2975" s="384"/>
      <c r="AL2975" s="385"/>
      <c r="AM2975" s="386"/>
      <c r="AN2975" s="387"/>
      <c r="AO2975" s="387"/>
      <c r="AP2975" s="387"/>
    </row>
    <row r="2976" spans="36:42">
      <c r="AJ2976" s="391"/>
      <c r="AK2976" s="386"/>
      <c r="AL2976" s="385"/>
      <c r="AM2976" s="389"/>
      <c r="AN2976" s="387"/>
      <c r="AO2976" s="387"/>
      <c r="AP2976" s="387"/>
    </row>
    <row r="2977" spans="36:42">
      <c r="AP2977" s="387"/>
    </row>
    <row r="2978" spans="36:42">
      <c r="AP2978" s="387"/>
    </row>
    <row r="2979" spans="36:42">
      <c r="AP2979" s="387"/>
    </row>
    <row r="2980" spans="36:42">
      <c r="AJ2980" s="391"/>
      <c r="AK2980" s="386"/>
      <c r="AL2980" s="385"/>
      <c r="AM2980" s="389"/>
      <c r="AN2980" s="387"/>
      <c r="AO2980" s="387"/>
      <c r="AP2980" s="387"/>
    </row>
    <row r="2981" spans="36:42">
      <c r="AJ2981" s="391"/>
      <c r="AK2981" s="384"/>
      <c r="AL2981" s="385"/>
      <c r="AM2981" s="386"/>
      <c r="AN2981" s="387"/>
      <c r="AO2981" s="387"/>
      <c r="AP2981" s="387"/>
    </row>
    <row r="2982" spans="36:42">
      <c r="AJ2982" s="391"/>
      <c r="AK2982" s="386"/>
      <c r="AL2982" s="385"/>
      <c r="AM2982" s="389"/>
      <c r="AN2982" s="387"/>
      <c r="AO2982" s="387"/>
      <c r="AP2982" s="387"/>
    </row>
    <row r="2983" spans="36:42">
      <c r="AJ2983" s="391"/>
      <c r="AK2983" s="384"/>
      <c r="AL2983" s="385"/>
      <c r="AM2983" s="386"/>
      <c r="AN2983" s="387"/>
      <c r="AO2983" s="387"/>
      <c r="AP2983" s="387"/>
    </row>
    <row r="2984" spans="36:42">
      <c r="AJ2984" s="391"/>
      <c r="AK2984" s="384"/>
      <c r="AL2984" s="385"/>
      <c r="AM2984" s="386"/>
      <c r="AN2984" s="387"/>
      <c r="AO2984" s="387"/>
      <c r="AP2984" s="387"/>
    </row>
    <row r="2985" spans="36:42">
      <c r="AJ2985" s="391"/>
      <c r="AK2985" s="384"/>
      <c r="AL2985" s="385"/>
      <c r="AM2985" s="386"/>
      <c r="AN2985" s="387"/>
      <c r="AO2985" s="387"/>
      <c r="AP2985" s="387"/>
    </row>
    <row r="2986" spans="36:42">
      <c r="AJ2986" s="391"/>
      <c r="AK2986" s="384"/>
      <c r="AL2986" s="385"/>
      <c r="AM2986" s="386"/>
      <c r="AN2986" s="387"/>
      <c r="AO2986" s="387"/>
      <c r="AP2986" s="387"/>
    </row>
    <row r="2987" spans="36:42">
      <c r="AJ2987" s="391"/>
      <c r="AK2987" s="384"/>
      <c r="AL2987" s="385"/>
      <c r="AM2987" s="386"/>
      <c r="AN2987" s="387"/>
      <c r="AO2987" s="387"/>
      <c r="AP2987" s="387"/>
    </row>
    <row r="2988" spans="36:42">
      <c r="AJ2988" s="391"/>
      <c r="AK2988" s="384"/>
      <c r="AL2988" s="385"/>
      <c r="AM2988" s="386"/>
      <c r="AN2988" s="387"/>
      <c r="AO2988" s="387"/>
      <c r="AP2988" s="387"/>
    </row>
    <row r="2989" spans="36:42">
      <c r="AJ2989" s="391"/>
      <c r="AK2989" s="384"/>
      <c r="AL2989" s="385"/>
      <c r="AM2989" s="386"/>
      <c r="AN2989" s="387"/>
      <c r="AO2989" s="387"/>
      <c r="AP2989" s="387"/>
    </row>
    <row r="2990" spans="36:42">
      <c r="AJ2990" s="391"/>
      <c r="AK2990" s="384"/>
      <c r="AL2990" s="385"/>
      <c r="AM2990" s="386"/>
      <c r="AN2990" s="387"/>
      <c r="AO2990" s="387"/>
      <c r="AP2990" s="387"/>
    </row>
    <row r="2991" spans="36:42">
      <c r="AJ2991" s="391"/>
      <c r="AK2991" s="384"/>
      <c r="AL2991" s="385"/>
      <c r="AM2991" s="386"/>
      <c r="AN2991" s="387"/>
      <c r="AO2991" s="387"/>
      <c r="AP2991" s="387"/>
    </row>
    <row r="2992" spans="36:42">
      <c r="AP2992" s="387"/>
    </row>
    <row r="2993" spans="37:42">
      <c r="AP2993" s="387"/>
    </row>
    <row r="2994" spans="37:42">
      <c r="AP2994" s="387"/>
    </row>
    <row r="2995" spans="37:42">
      <c r="AP2995" s="387"/>
    </row>
    <row r="2996" spans="37:42">
      <c r="AP2996" s="387"/>
    </row>
    <row r="2997" spans="37:42">
      <c r="AP2997" s="387"/>
    </row>
    <row r="2998" spans="37:42">
      <c r="AP2998" s="387"/>
    </row>
    <row r="2999" spans="37:42">
      <c r="AP2999" s="387"/>
    </row>
    <row r="3000" spans="37:42">
      <c r="AP3000" s="387"/>
    </row>
    <row r="3001" spans="37:42">
      <c r="AK3001" s="418"/>
      <c r="AL3001" s="557"/>
      <c r="AM3001" s="418"/>
      <c r="AN3001" s="557"/>
      <c r="AO3001" s="557"/>
      <c r="AP3001" s="387"/>
    </row>
    <row r="3002" spans="37:42">
      <c r="AP3002" s="387"/>
    </row>
    <row r="3003" spans="37:42">
      <c r="AP3003" s="387"/>
    </row>
    <row r="3004" spans="37:42">
      <c r="AP3004" s="387"/>
    </row>
    <row r="3005" spans="37:42">
      <c r="AP3005" s="387"/>
    </row>
    <row r="3006" spans="37:42">
      <c r="AP3006" s="387"/>
    </row>
    <row r="3007" spans="37:42">
      <c r="AP3007" s="387"/>
    </row>
    <row r="3008" spans="37:42">
      <c r="AP3008" s="387"/>
    </row>
    <row r="3009" spans="36:42">
      <c r="AP3009" s="387"/>
    </row>
    <row r="3010" spans="36:42">
      <c r="AP3010" s="387"/>
    </row>
    <row r="3011" spans="36:42">
      <c r="AP3011" s="387"/>
    </row>
    <row r="3012" spans="36:42">
      <c r="AK3012" s="418"/>
      <c r="AL3012" s="557"/>
      <c r="AM3012" s="418"/>
      <c r="AN3012" s="557"/>
      <c r="AO3012" s="557"/>
      <c r="AP3012" s="387"/>
    </row>
    <row r="3013" spans="36:42">
      <c r="AP3013" s="387"/>
    </row>
    <row r="3014" spans="36:42">
      <c r="AP3014" s="387"/>
    </row>
    <row r="3015" spans="36:42">
      <c r="AP3015" s="387"/>
    </row>
    <row r="3016" spans="36:42">
      <c r="AP3016" s="387"/>
    </row>
    <row r="3017" spans="36:42">
      <c r="AP3017" s="387"/>
    </row>
    <row r="3018" spans="36:42">
      <c r="AP3018" s="387"/>
    </row>
    <row r="3019" spans="36:42">
      <c r="AP3019" s="387"/>
    </row>
    <row r="3020" spans="36:42">
      <c r="AP3020" s="387"/>
    </row>
    <row r="3021" spans="36:42">
      <c r="AP3021" s="387"/>
    </row>
    <row r="3022" spans="36:42">
      <c r="AP3022" s="387"/>
    </row>
    <row r="3023" spans="36:42">
      <c r="AJ3023" s="391"/>
      <c r="AK3023" s="384"/>
      <c r="AL3023" s="385"/>
      <c r="AM3023" s="386"/>
      <c r="AN3023" s="387"/>
      <c r="AO3023" s="387"/>
      <c r="AP3023" s="387"/>
    </row>
    <row r="3024" spans="36:42">
      <c r="AJ3024" s="391"/>
      <c r="AK3024" s="384"/>
      <c r="AL3024" s="385"/>
      <c r="AM3024" s="386"/>
      <c r="AN3024" s="387"/>
      <c r="AO3024" s="387"/>
      <c r="AP3024" s="387"/>
    </row>
    <row r="3025" spans="36:42">
      <c r="AJ3025" s="391"/>
      <c r="AK3025" s="384"/>
      <c r="AL3025" s="385"/>
      <c r="AM3025" s="386"/>
      <c r="AN3025" s="387"/>
      <c r="AO3025" s="387"/>
      <c r="AP3025" s="387"/>
    </row>
    <row r="3026" spans="36:42">
      <c r="AJ3026" s="391"/>
      <c r="AK3026" s="384"/>
      <c r="AL3026" s="385"/>
      <c r="AM3026" s="386"/>
      <c r="AN3026" s="387"/>
      <c r="AO3026" s="387"/>
      <c r="AP3026" s="387"/>
    </row>
    <row r="3027" spans="36:42">
      <c r="AJ3027" s="391"/>
      <c r="AK3027" s="384"/>
      <c r="AL3027" s="385"/>
      <c r="AM3027" s="386"/>
      <c r="AN3027" s="387"/>
      <c r="AO3027" s="387"/>
      <c r="AP3027" s="387"/>
    </row>
    <row r="3028" spans="36:42">
      <c r="AJ3028" s="391"/>
      <c r="AK3028" s="384"/>
      <c r="AL3028" s="385"/>
      <c r="AM3028" s="386"/>
      <c r="AN3028" s="387"/>
      <c r="AO3028" s="387"/>
      <c r="AP3028" s="387"/>
    </row>
    <row r="3029" spans="36:42">
      <c r="AJ3029" s="391"/>
      <c r="AK3029" s="384"/>
      <c r="AL3029" s="385"/>
      <c r="AM3029" s="386"/>
      <c r="AN3029" s="387"/>
      <c r="AO3029" s="387"/>
      <c r="AP3029" s="387"/>
    </row>
    <row r="3030" spans="36:42">
      <c r="AJ3030" s="391"/>
      <c r="AK3030" s="384"/>
      <c r="AL3030" s="385"/>
      <c r="AM3030" s="386"/>
      <c r="AN3030" s="387"/>
      <c r="AO3030" s="387"/>
      <c r="AP3030" s="387"/>
    </row>
    <row r="3031" spans="36:42">
      <c r="AJ3031" s="391"/>
      <c r="AK3031" s="384"/>
      <c r="AL3031" s="385"/>
      <c r="AM3031" s="386"/>
      <c r="AN3031" s="387"/>
      <c r="AO3031" s="387"/>
      <c r="AP3031" s="387"/>
    </row>
    <row r="3032" spans="36:42">
      <c r="AJ3032" s="391"/>
      <c r="AK3032" s="384"/>
      <c r="AL3032" s="385"/>
      <c r="AM3032" s="386"/>
      <c r="AN3032" s="387"/>
      <c r="AO3032" s="387"/>
      <c r="AP3032" s="387"/>
    </row>
    <row r="3033" spans="36:42">
      <c r="AJ3033" s="391"/>
      <c r="AK3033" s="384"/>
      <c r="AL3033" s="385"/>
      <c r="AM3033" s="386"/>
      <c r="AN3033" s="387"/>
      <c r="AO3033" s="387"/>
      <c r="AP3033" s="387"/>
    </row>
    <row r="3034" spans="36:42">
      <c r="AJ3034" s="391"/>
      <c r="AK3034" s="384"/>
      <c r="AL3034" s="385"/>
      <c r="AM3034" s="386"/>
      <c r="AN3034" s="387"/>
      <c r="AO3034" s="387"/>
      <c r="AP3034" s="387"/>
    </row>
    <row r="3035" spans="36:42">
      <c r="AJ3035" s="391"/>
      <c r="AK3035" s="384"/>
      <c r="AL3035" s="385"/>
      <c r="AM3035" s="386"/>
      <c r="AN3035" s="387"/>
      <c r="AO3035" s="387"/>
      <c r="AP3035" s="387"/>
    </row>
    <row r="3036" spans="36:42">
      <c r="AJ3036" s="391"/>
      <c r="AK3036" s="384"/>
      <c r="AL3036" s="385"/>
      <c r="AM3036" s="386"/>
      <c r="AN3036" s="387"/>
      <c r="AO3036" s="387"/>
      <c r="AP3036" s="387"/>
    </row>
    <row r="3037" spans="36:42">
      <c r="AP3037" s="387"/>
    </row>
    <row r="3038" spans="36:42">
      <c r="AP3038" s="387"/>
    </row>
    <row r="3039" spans="36:42">
      <c r="AP3039" s="387"/>
    </row>
    <row r="3040" spans="36:42">
      <c r="AP3040" s="387"/>
    </row>
    <row r="3041" spans="42:42">
      <c r="AP3041" s="387"/>
    </row>
    <row r="3042" spans="42:42">
      <c r="AP3042" s="387"/>
    </row>
    <row r="3043" spans="42:42">
      <c r="AP3043" s="387"/>
    </row>
    <row r="3044" spans="42:42">
      <c r="AP3044" s="387"/>
    </row>
    <row r="3045" spans="42:42">
      <c r="AP3045" s="387"/>
    </row>
    <row r="3046" spans="42:42">
      <c r="AP3046" s="387"/>
    </row>
    <row r="3047" spans="42:42">
      <c r="AP3047" s="387"/>
    </row>
    <row r="3048" spans="42:42">
      <c r="AP3048" s="387"/>
    </row>
    <row r="3049" spans="42:42">
      <c r="AP3049" s="387"/>
    </row>
    <row r="3050" spans="42:42">
      <c r="AP3050" s="387"/>
    </row>
    <row r="3051" spans="42:42">
      <c r="AP3051" s="387"/>
    </row>
    <row r="3052" spans="42:42">
      <c r="AP3052" s="387"/>
    </row>
    <row r="3053" spans="42:42">
      <c r="AP3053" s="387"/>
    </row>
    <row r="3054" spans="42:42">
      <c r="AP3054" s="387"/>
    </row>
    <row r="3055" spans="42:42">
      <c r="AP3055" s="387"/>
    </row>
    <row r="3056" spans="42:42">
      <c r="AP3056" s="387"/>
    </row>
    <row r="3057" spans="42:42">
      <c r="AP3057" s="387"/>
    </row>
    <row r="3058" spans="42:42">
      <c r="AP3058" s="387"/>
    </row>
    <row r="3059" spans="42:42">
      <c r="AP3059" s="387"/>
    </row>
    <row r="3060" spans="42:42">
      <c r="AP3060" s="387"/>
    </row>
    <row r="3061" spans="42:42">
      <c r="AP3061" s="387"/>
    </row>
    <row r="3062" spans="42:42">
      <c r="AP3062" s="387"/>
    </row>
    <row r="3063" spans="42:42">
      <c r="AP3063" s="387"/>
    </row>
    <row r="3064" spans="42:42">
      <c r="AP3064" s="387"/>
    </row>
    <row r="3065" spans="42:42">
      <c r="AP3065" s="387"/>
    </row>
    <row r="3066" spans="42:42">
      <c r="AP3066" s="387"/>
    </row>
    <row r="3067" spans="42:42">
      <c r="AP3067" s="387"/>
    </row>
    <row r="3068" spans="42:42">
      <c r="AP3068" s="387"/>
    </row>
    <row r="3069" spans="42:42">
      <c r="AP3069" s="387"/>
    </row>
    <row r="3070" spans="42:42">
      <c r="AP3070" s="387"/>
    </row>
    <row r="3071" spans="42:42">
      <c r="AP3071" s="387"/>
    </row>
    <row r="3072" spans="42:42">
      <c r="AP3072" s="387"/>
    </row>
    <row r="3073" spans="38:42">
      <c r="AP3073" s="387"/>
    </row>
    <row r="3074" spans="38:42">
      <c r="AP3074" s="387"/>
    </row>
    <row r="3075" spans="38:42">
      <c r="AP3075" s="387"/>
    </row>
    <row r="3076" spans="38:42">
      <c r="AP3076" s="387"/>
    </row>
    <row r="3077" spans="38:42">
      <c r="AP3077" s="387"/>
    </row>
    <row r="3078" spans="38:42">
      <c r="AP3078" s="387"/>
    </row>
    <row r="3079" spans="38:42">
      <c r="AP3079" s="387"/>
    </row>
    <row r="3080" spans="38:42">
      <c r="AP3080" s="387"/>
    </row>
    <row r="3081" spans="38:42">
      <c r="AP3081" s="387"/>
    </row>
    <row r="3082" spans="38:42">
      <c r="AP3082" s="387"/>
    </row>
    <row r="3083" spans="38:42">
      <c r="AP3083" s="387"/>
    </row>
    <row r="3084" spans="38:42">
      <c r="AP3084" s="387"/>
    </row>
    <row r="3085" spans="38:42">
      <c r="AP3085" s="387"/>
    </row>
    <row r="3086" spans="38:42">
      <c r="AL3086" s="385"/>
      <c r="AM3086" s="386"/>
      <c r="AP3086" s="387"/>
    </row>
    <row r="3087" spans="38:42">
      <c r="AL3087" s="385"/>
      <c r="AM3087" s="386"/>
      <c r="AP3087" s="387"/>
    </row>
    <row r="3088" spans="38:42">
      <c r="AP3088" s="387"/>
    </row>
    <row r="3089" spans="42:42">
      <c r="AP3089" s="387"/>
    </row>
    <row r="3090" spans="42:42">
      <c r="AP3090" s="387"/>
    </row>
    <row r="3091" spans="42:42">
      <c r="AP3091" s="387"/>
    </row>
    <row r="3092" spans="42:42">
      <c r="AP3092" s="387"/>
    </row>
    <row r="3093" spans="42:42">
      <c r="AP3093" s="387"/>
    </row>
    <row r="3094" spans="42:42">
      <c r="AP3094" s="387"/>
    </row>
    <row r="3095" spans="42:42">
      <c r="AP3095" s="387"/>
    </row>
    <row r="3096" spans="42:42">
      <c r="AP3096" s="387"/>
    </row>
    <row r="3097" spans="42:42">
      <c r="AP3097" s="387"/>
    </row>
    <row r="3098" spans="42:42">
      <c r="AP3098" s="387"/>
    </row>
    <row r="3099" spans="42:42">
      <c r="AP3099" s="387"/>
    </row>
    <row r="3100" spans="42:42">
      <c r="AP3100" s="387"/>
    </row>
    <row r="3101" spans="42:42">
      <c r="AP3101" s="387"/>
    </row>
    <row r="3102" spans="42:42">
      <c r="AP3102" s="387"/>
    </row>
    <row r="3103" spans="42:42">
      <c r="AP3103" s="387"/>
    </row>
    <row r="3104" spans="42:42">
      <c r="AP3104" s="387"/>
    </row>
    <row r="3105" spans="37:42">
      <c r="AK3105" s="418"/>
      <c r="AL3105" s="557"/>
      <c r="AM3105" s="418"/>
      <c r="AN3105" s="557"/>
      <c r="AO3105" s="557"/>
      <c r="AP3105" s="387"/>
    </row>
    <row r="3106" spans="37:42">
      <c r="AK3106" s="418"/>
      <c r="AL3106" s="557"/>
      <c r="AM3106" s="418"/>
      <c r="AN3106" s="557"/>
      <c r="AO3106" s="557"/>
      <c r="AP3106" s="387"/>
    </row>
    <row r="3107" spans="37:42">
      <c r="AP3107" s="387"/>
    </row>
    <row r="3108" spans="37:42">
      <c r="AP3108" s="387"/>
    </row>
    <row r="3109" spans="37:42">
      <c r="AK3109" s="418"/>
      <c r="AL3109" s="557"/>
      <c r="AM3109" s="418"/>
      <c r="AN3109" s="557"/>
      <c r="AO3109" s="557"/>
      <c r="AP3109" s="387"/>
    </row>
    <row r="3110" spans="37:42">
      <c r="AK3110" s="418"/>
      <c r="AL3110" s="557"/>
      <c r="AM3110" s="418"/>
      <c r="AN3110" s="557"/>
      <c r="AO3110" s="557"/>
      <c r="AP3110" s="387"/>
    </row>
    <row r="3111" spans="37:42">
      <c r="AP3111" s="387"/>
    </row>
    <row r="3112" spans="37:42">
      <c r="AP3112" s="387"/>
    </row>
    <row r="3113" spans="37:42">
      <c r="AP3113" s="387"/>
    </row>
    <row r="3114" spans="37:42">
      <c r="AP3114" s="387"/>
    </row>
    <row r="3115" spans="37:42">
      <c r="AP3115" s="387"/>
    </row>
    <row r="3116" spans="37:42">
      <c r="AP3116" s="387"/>
    </row>
    <row r="3117" spans="37:42">
      <c r="AP3117" s="387"/>
    </row>
    <row r="3118" spans="37:42">
      <c r="AP3118" s="387"/>
    </row>
    <row r="3119" spans="37:42">
      <c r="AP3119" s="387"/>
    </row>
    <row r="3120" spans="37:42">
      <c r="AP3120" s="387"/>
    </row>
    <row r="3121" spans="42:42">
      <c r="AP3121" s="387"/>
    </row>
    <row r="3122" spans="42:42">
      <c r="AP3122" s="387"/>
    </row>
    <row r="3123" spans="42:42">
      <c r="AP3123" s="387"/>
    </row>
    <row r="3124" spans="42:42">
      <c r="AP3124" s="387"/>
    </row>
    <row r="3125" spans="42:42">
      <c r="AP3125" s="387"/>
    </row>
    <row r="3126" spans="42:42">
      <c r="AP3126" s="387"/>
    </row>
    <row r="3127" spans="42:42">
      <c r="AP3127" s="387"/>
    </row>
    <row r="3128" spans="42:42">
      <c r="AP3128" s="387"/>
    </row>
    <row r="3129" spans="42:42">
      <c r="AP3129" s="387"/>
    </row>
    <row r="3130" spans="42:42">
      <c r="AP3130" s="387"/>
    </row>
    <row r="3131" spans="42:42">
      <c r="AP3131" s="387"/>
    </row>
    <row r="3132" spans="42:42">
      <c r="AP3132" s="387"/>
    </row>
    <row r="3133" spans="42:42">
      <c r="AP3133" s="387"/>
    </row>
    <row r="3134" spans="42:42">
      <c r="AP3134" s="387"/>
    </row>
    <row r="3135" spans="42:42">
      <c r="AP3135" s="387"/>
    </row>
    <row r="3136" spans="42:42">
      <c r="AP3136" s="387"/>
    </row>
    <row r="3137" spans="42:42">
      <c r="AP3137" s="387"/>
    </row>
    <row r="3138" spans="42:42">
      <c r="AP3138" s="387"/>
    </row>
    <row r="3139" spans="42:42">
      <c r="AP3139" s="387"/>
    </row>
    <row r="3140" spans="42:42">
      <c r="AP3140" s="387"/>
    </row>
    <row r="3141" spans="42:42">
      <c r="AP3141" s="387"/>
    </row>
    <row r="3142" spans="42:42">
      <c r="AP3142" s="387"/>
    </row>
    <row r="3143" spans="42:42">
      <c r="AP3143" s="387"/>
    </row>
    <row r="3144" spans="42:42">
      <c r="AP3144" s="387"/>
    </row>
    <row r="3145" spans="42:42">
      <c r="AP3145" s="387"/>
    </row>
    <row r="3146" spans="42:42">
      <c r="AP3146" s="387"/>
    </row>
    <row r="3147" spans="42:42">
      <c r="AP3147" s="387"/>
    </row>
    <row r="3148" spans="42:42">
      <c r="AP3148" s="387"/>
    </row>
    <row r="3149" spans="42:42">
      <c r="AP3149" s="387"/>
    </row>
    <row r="3150" spans="42:42">
      <c r="AP3150" s="387"/>
    </row>
    <row r="3151" spans="42:42">
      <c r="AP3151" s="387"/>
    </row>
    <row r="3152" spans="42:42">
      <c r="AP3152" s="387"/>
    </row>
    <row r="3153" spans="37:42">
      <c r="AP3153" s="387"/>
    </row>
    <row r="3154" spans="37:42">
      <c r="AP3154" s="387"/>
    </row>
    <row r="3155" spans="37:42">
      <c r="AP3155" s="387"/>
    </row>
    <row r="3156" spans="37:42">
      <c r="AP3156" s="387"/>
    </row>
    <row r="3157" spans="37:42">
      <c r="AP3157" s="387"/>
    </row>
    <row r="3158" spans="37:42">
      <c r="AP3158" s="387"/>
    </row>
    <row r="3159" spans="37:42">
      <c r="AK3159" s="418"/>
      <c r="AL3159" s="557"/>
      <c r="AM3159" s="418"/>
      <c r="AN3159" s="557"/>
      <c r="AO3159" s="557"/>
      <c r="AP3159" s="387"/>
    </row>
    <row r="3160" spans="37:42">
      <c r="AK3160" s="418"/>
      <c r="AL3160" s="557"/>
      <c r="AM3160" s="418"/>
      <c r="AN3160" s="557"/>
      <c r="AO3160" s="557"/>
      <c r="AP3160" s="387"/>
    </row>
    <row r="3161" spans="37:42">
      <c r="AP3161" s="387"/>
    </row>
    <row r="3162" spans="37:42">
      <c r="AP3162" s="387"/>
    </row>
    <row r="3163" spans="37:42">
      <c r="AP3163" s="387"/>
    </row>
    <row r="3164" spans="37:42">
      <c r="AP3164" s="387"/>
    </row>
    <row r="3165" spans="37:42">
      <c r="AP3165" s="387"/>
    </row>
    <row r="3166" spans="37:42">
      <c r="AP3166" s="387"/>
    </row>
    <row r="3167" spans="37:42">
      <c r="AP3167" s="387"/>
    </row>
    <row r="3168" spans="37:42">
      <c r="AP3168" s="387"/>
    </row>
    <row r="3169" spans="42:42">
      <c r="AP3169" s="387"/>
    </row>
    <row r="3170" spans="42:42">
      <c r="AP3170" s="387"/>
    </row>
    <row r="3171" spans="42:42">
      <c r="AP3171" s="387"/>
    </row>
    <row r="3172" spans="42:42">
      <c r="AP3172" s="387"/>
    </row>
    <row r="3173" spans="42:42">
      <c r="AP3173" s="387"/>
    </row>
    <row r="3174" spans="42:42">
      <c r="AP3174" s="387"/>
    </row>
    <row r="3175" spans="42:42">
      <c r="AP3175" s="387"/>
    </row>
    <row r="3176" spans="42:42">
      <c r="AP3176" s="387"/>
    </row>
    <row r="3177" spans="42:42">
      <c r="AP3177" s="387"/>
    </row>
    <row r="3178" spans="42:42">
      <c r="AP3178" s="387"/>
    </row>
    <row r="3183" spans="42:42">
      <c r="AP3183" s="387"/>
    </row>
    <row r="3184" spans="42:42">
      <c r="AP3184" s="387"/>
    </row>
    <row r="3194" spans="42:42">
      <c r="AP3194" s="387"/>
    </row>
    <row r="3195" spans="42:42">
      <c r="AP3195" s="387"/>
    </row>
    <row r="3196" spans="42:42">
      <c r="AP3196" s="387"/>
    </row>
    <row r="3211" spans="42:42">
      <c r="AP3211" s="387"/>
    </row>
    <row r="3212" spans="42:42">
      <c r="AP3212" s="387"/>
    </row>
    <row r="3213" spans="42:42">
      <c r="AP3213" s="387"/>
    </row>
    <row r="3214" spans="42:42">
      <c r="AP3214" s="387"/>
    </row>
  </sheetData>
  <sheetProtection sheet="1" objects="1" scenarios="1" formatCells="0" formatColumns="0" formatRows="0"/>
  <phoneticPr fontId="1" type="noConversion"/>
  <conditionalFormatting sqref="AI1:AI1048576">
    <cfRule type="duplicateValues" dxfId="8" priority="1"/>
  </conditionalFormatting>
  <hyperlinks>
    <hyperlink ref="V20" r:id="rId1" display="G@"/>
  </hyperlinks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S17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0.5"/>
  <cols>
    <col min="1" max="1" width="5.7109375" style="86" bestFit="1" customWidth="1"/>
    <col min="2" max="2" width="6.42578125" style="86" bestFit="1" customWidth="1"/>
    <col min="3" max="3" width="20.7109375" style="86" customWidth="1"/>
    <col min="4" max="4" width="6" style="86" bestFit="1" customWidth="1"/>
    <col min="5" max="5" width="20.7109375" style="86" customWidth="1"/>
    <col min="6" max="6" width="10.7109375" style="86" customWidth="1"/>
    <col min="7" max="7" width="2.7109375" style="72" customWidth="1"/>
    <col min="8" max="8" width="7" style="86" bestFit="1" customWidth="1"/>
    <col min="9" max="9" width="8.28515625" style="86" bestFit="1" customWidth="1"/>
    <col min="10" max="10" width="2.7109375" style="72" customWidth="1"/>
    <col min="11" max="11" width="8.42578125" style="72" bestFit="1" customWidth="1"/>
    <col min="12" max="12" width="15.7109375" style="72" customWidth="1"/>
    <col min="13" max="13" width="1.7109375" style="72" customWidth="1"/>
    <col min="14" max="14" width="6.28515625" style="86" bestFit="1" customWidth="1"/>
    <col min="15" max="15" width="8.7109375" style="86" bestFit="1" customWidth="1"/>
    <col min="16" max="16" width="10.42578125" style="72" bestFit="1" customWidth="1"/>
    <col min="17" max="17" width="8.7109375" style="72" bestFit="1" customWidth="1"/>
    <col min="18" max="18" width="8.28515625" style="72" bestFit="1" customWidth="1"/>
    <col min="19" max="19" width="8.28515625" style="86" bestFit="1" customWidth="1"/>
    <col min="20" max="16384" width="9.140625" style="72"/>
  </cols>
  <sheetData>
    <row r="1" spans="1:19" ht="12.75" customHeight="1">
      <c r="A1" s="196" t="s">
        <v>42</v>
      </c>
      <c r="B1" s="197" t="s">
        <v>433</v>
      </c>
      <c r="C1" s="198" t="s">
        <v>43</v>
      </c>
      <c r="D1" s="197" t="s">
        <v>434</v>
      </c>
      <c r="E1" s="198" t="s">
        <v>44</v>
      </c>
      <c r="F1" s="196" t="s">
        <v>45</v>
      </c>
      <c r="H1" s="71" t="s">
        <v>73</v>
      </c>
      <c r="I1" s="71" t="s">
        <v>72</v>
      </c>
      <c r="K1" s="73" t="s">
        <v>46</v>
      </c>
      <c r="L1" s="74"/>
      <c r="M1" s="75"/>
      <c r="N1" s="304" t="s">
        <v>98</v>
      </c>
      <c r="O1" s="304" t="s">
        <v>97</v>
      </c>
      <c r="P1" s="304" t="s">
        <v>96</v>
      </c>
      <c r="Q1" s="304" t="s">
        <v>95</v>
      </c>
      <c r="R1" s="304" t="s">
        <v>94</v>
      </c>
      <c r="S1" s="305" t="s">
        <v>99</v>
      </c>
    </row>
    <row r="2" spans="1:19">
      <c r="A2" s="77">
        <v>16</v>
      </c>
      <c r="B2" s="78">
        <f>IF(OR(MD!$M$5=1,MD!$M$5=2), IF(MD!$M$5=1,MD!$I$5,MD!$I$6),"#")</f>
        <v>26198</v>
      </c>
      <c r="C2" s="79" t="str">
        <f>TRIM(LEFT(VLOOKUP(B2,ALMD!$C$3:$D$18,2,FALSE),FIND(" ",VLOOKUP(B2,ALMD!$C$3:$D$18,2,FALSE),1)-1))</f>
        <v>ΛΑΜΠΡΟΠΟΥΛΟΥ</v>
      </c>
      <c r="D2" s="78">
        <f>IF(OR(MD!$M$5 =1,MD!$M$5 =2), IF(MD!$M$5 =2,MD!$I$5,MD!$I$6),"#")</f>
        <v>34396</v>
      </c>
      <c r="E2" s="79" t="str">
        <f>TRIM(LEFT(VLOOKUP(D2,ALMD!$C$3:$D$18,2,FALSE),FIND(" ",VLOOKUP(D2,ALMD!$C$3:$D$18,2,FALSE),1)-1))</f>
        <v>ΜΗΤΡΟΠΟΥΛΟΥ</v>
      </c>
      <c r="F2" s="80" t="str">
        <f>MD!$O6</f>
        <v>40 40</v>
      </c>
      <c r="H2" s="76">
        <f>B16</f>
        <v>37585</v>
      </c>
      <c r="I2" s="81" t="s">
        <v>67</v>
      </c>
      <c r="K2" s="82" t="s">
        <v>91</v>
      </c>
      <c r="L2" s="83" t="str">
        <f>Setup!$B$3</f>
        <v>ΣΤ' ΕΝΩΣΗ</v>
      </c>
      <c r="M2" s="84"/>
      <c r="N2" s="306" t="str">
        <f ca="1">IF(COUNTIF(MD!$I:$I,B2)&gt;0,MATCH(B2,MD!$I:$I,0)-4,"")&amp;" "&amp;IF(COUNTIF(MD!$I:$I,D2)&gt;0,MATCH(D2,MD!$I:$I,0)-4,"")</f>
        <v>1 2</v>
      </c>
      <c r="O2" s="85" t="str">
        <f>Setup!$B$3</f>
        <v>ΣΤ' ΕΝΩΣΗ</v>
      </c>
      <c r="P2" s="93" t="str">
        <f>TRIM(LEFT($L$4,10))</f>
        <v>ΣΑ ΤΡΙΠΟΛΗ</v>
      </c>
      <c r="Q2" s="93" t="str">
        <f>TRIM(LEFT($L$3,10))</f>
        <v>Ε3 26η</v>
      </c>
      <c r="R2" s="94" t="str">
        <f>SUBSTITUTE(SUBSTITUTE(TRIM($L$7),"Κ","g"),"Α","b")</f>
        <v>g14</v>
      </c>
      <c r="S2" s="307">
        <v>16</v>
      </c>
    </row>
    <row r="3" spans="1:19">
      <c r="A3" s="77">
        <v>16</v>
      </c>
      <c r="B3" s="78">
        <f>IF(OR(MD!$M$7=1,MD!$M$7=2), IF(MD!$M$7=1,MD!$I$7,MD!$I$8),"#")</f>
        <v>38912</v>
      </c>
      <c r="C3" s="79" t="str">
        <f>TRIM(LEFT(VLOOKUP(B3,ALMD!$C$3:$D$18,2,FALSE),FIND(" ",VLOOKUP(B3,ALMD!$C$3:$D$18,2,FALSE),1)-1))</f>
        <v>ΖΩΓΡΑΦΟΥ</v>
      </c>
      <c r="D3" s="78">
        <f>IF(OR(MD!$M$7 =1,MD!$M$7 =2), IF(MD!$M$7 =2,MD!$I$7,MD!$I$8),"#")</f>
        <v>40747</v>
      </c>
      <c r="E3" s="79" t="str">
        <f>TRIM(LEFT(VLOOKUP(D3,ALMD!$C$3:$D$18,2,FALSE),FIND(" ",VLOOKUP(D3,ALMD!$C$3:$D$18,2,FALSE),1)-1))</f>
        <v>ΤΟΥΜΠΑΝΙΑΡΗ</v>
      </c>
      <c r="F3" s="80" t="str">
        <f>MD!$O8</f>
        <v>53 40</v>
      </c>
      <c r="H3" s="87">
        <f>D16</f>
        <v>26198</v>
      </c>
      <c r="I3" s="88" t="s">
        <v>68</v>
      </c>
      <c r="K3" s="82" t="s">
        <v>64</v>
      </c>
      <c r="L3" s="83" t="str">
        <f>Setup!$B$7</f>
        <v>Ε3 26η</v>
      </c>
      <c r="M3" s="84"/>
      <c r="N3" s="306" t="str">
        <f ca="1">IF(COUNTIF(MD!$I:$I,B3)&gt;0,MATCH(B3,MD!$I:$I,0)-4,"")&amp;" "&amp;IF(COUNTIF(MD!$I:$I,D3)&gt;0,MATCH(D3,MD!$I:$I,0)-4,"")</f>
        <v>4 3</v>
      </c>
      <c r="O3" s="85" t="str">
        <f>Setup!$B$3</f>
        <v>ΣΤ' ΕΝΩΣΗ</v>
      </c>
      <c r="P3" s="93" t="str">
        <f t="shared" ref="P3:P17" si="0">TRIM(LEFT($L$4,10))</f>
        <v>ΣΑ ΤΡΙΠΟΛΗ</v>
      </c>
      <c r="Q3" s="93" t="str">
        <f t="shared" ref="Q3:Q17" si="1">TRIM(LEFT($L$3,10))</f>
        <v>Ε3 26η</v>
      </c>
      <c r="R3" s="94" t="str">
        <f t="shared" ref="R3:R17" si="2">SUBSTITUTE(SUBSTITUTE(TRIM($L$7),"Κ","g"),"Α","b")</f>
        <v>g14</v>
      </c>
      <c r="S3" s="307">
        <v>16</v>
      </c>
    </row>
    <row r="4" spans="1:19">
      <c r="A4" s="77">
        <v>16</v>
      </c>
      <c r="B4" s="78">
        <f>IF(OR(MD!$M$9=1,MD!$M$9=2), IF(MD!$M$9=1,MD!$I$9,MD!$I$10),"#")</f>
        <v>37337</v>
      </c>
      <c r="C4" s="79" t="str">
        <f>TRIM(LEFT(VLOOKUP(B4,ALMD!$C$3:$D$18,2,FALSE),FIND(" ",VLOOKUP(B4,ALMD!$C$3:$D$18,2,FALSE),1)-1))</f>
        <v>ΔΕΛΗ</v>
      </c>
      <c r="D4" s="78">
        <f>IF(OR(MD!$M$9 =1,MD!$M$9 =2), IF(MD!$M$9 =2,MD!$I$9,MD!$I$10),"#")</f>
        <v>38401</v>
      </c>
      <c r="E4" s="79" t="str">
        <f>TRIM(LEFT(VLOOKUP(D4,ALMD!$C$3:$D$18,2,FALSE),FIND(" ",VLOOKUP(D4,ALMD!$C$3:$D$18,2,FALSE),1)-1))</f>
        <v>ΚΛΑΟΥΔΑΤΟΥ</v>
      </c>
      <c r="F4" s="80" t="str">
        <f>MD!$O10</f>
        <v>40 41</v>
      </c>
      <c r="H4" s="89">
        <f>D14</f>
        <v>37337</v>
      </c>
      <c r="I4" s="90" t="s">
        <v>69</v>
      </c>
      <c r="K4" s="82" t="s">
        <v>92</v>
      </c>
      <c r="L4" s="83" t="str">
        <f>Setup!$B$4</f>
        <v>ΣΑ ΤΡΙΠΟΛΗΣ</v>
      </c>
      <c r="M4" s="84"/>
      <c r="N4" s="306" t="str">
        <f ca="1">IF(COUNTIF(MD!$I:$I,B4)&gt;0,MATCH(B4,MD!$I:$I,0)-4,"")&amp;" "&amp;IF(COUNTIF(MD!$I:$I,D4)&gt;0,MATCH(D4,MD!$I:$I,0)-4,"")</f>
        <v>5 6</v>
      </c>
      <c r="O4" s="85" t="str">
        <f>Setup!$B$3</f>
        <v>ΣΤ' ΕΝΩΣΗ</v>
      </c>
      <c r="P4" s="93" t="str">
        <f t="shared" si="0"/>
        <v>ΣΑ ΤΡΙΠΟΛΗ</v>
      </c>
      <c r="Q4" s="93" t="str">
        <f t="shared" si="1"/>
        <v>Ε3 26η</v>
      </c>
      <c r="R4" s="94" t="str">
        <f t="shared" si="2"/>
        <v>g14</v>
      </c>
      <c r="S4" s="307">
        <v>16</v>
      </c>
    </row>
    <row r="5" spans="1:19">
      <c r="A5" s="77">
        <v>16</v>
      </c>
      <c r="B5" s="78">
        <f>IF(OR(MD!$M$11=1,MD!$M$11=2), IF(MD!$M$11=1,MD!$I$11,MD!$I$12),"#")</f>
        <v>33355</v>
      </c>
      <c r="C5" s="79" t="str">
        <f>TRIM(LEFT(VLOOKUP(B5,ALMD!$C$3:$D$18,2,FALSE),FIND(" ",VLOOKUP(B5,ALMD!$C$3:$D$18,2,FALSE),1)-1))</f>
        <v>ΒΟΥΔΟΥΡΗ</v>
      </c>
      <c r="D5" s="78">
        <f>IF(OR(MD!$M$11=1,MD!$M$11=2), IF(MD!$M$11=2,MD!$I$11,MD!$I$12),"#")</f>
        <v>40340</v>
      </c>
      <c r="E5" s="79" t="str">
        <f>TRIM(LEFT(VLOOKUP(D5,ALMD!$C$3:$D$18,2,FALSE),FIND(" ",VLOOKUP(D5,ALMD!$C$3:$D$18,2,FALSE),1)-1))</f>
        <v>ΝΙΚΟΛΑΚΟΠΟΥΛΟΥ</v>
      </c>
      <c r="F5" s="80" t="str">
        <f>MD!$O12</f>
        <v>40 40</v>
      </c>
      <c r="H5" s="89">
        <f>D15</f>
        <v>35985</v>
      </c>
      <c r="I5" s="90" t="s">
        <v>69</v>
      </c>
      <c r="K5" s="82" t="s">
        <v>63</v>
      </c>
      <c r="L5" s="83" t="str">
        <f>Setup!$B$5</f>
        <v>Ε3</v>
      </c>
      <c r="M5" s="84"/>
      <c r="N5" s="306" t="str">
        <f ca="1">IF(COUNTIF(MD!$I:$I,B5)&gt;0,MATCH(B5,MD!$I:$I,0)-4,"")&amp;" "&amp;IF(COUNTIF(MD!$I:$I,D5)&gt;0,MATCH(D5,MD!$I:$I,0)-4,"")</f>
        <v>8 7</v>
      </c>
      <c r="O5" s="85" t="str">
        <f>Setup!$B$3</f>
        <v>ΣΤ' ΕΝΩΣΗ</v>
      </c>
      <c r="P5" s="93" t="str">
        <f t="shared" si="0"/>
        <v>ΣΑ ΤΡΙΠΟΛΗ</v>
      </c>
      <c r="Q5" s="93" t="str">
        <f t="shared" si="1"/>
        <v>Ε3 26η</v>
      </c>
      <c r="R5" s="94" t="str">
        <f t="shared" si="2"/>
        <v>g14</v>
      </c>
      <c r="S5" s="307">
        <v>16</v>
      </c>
    </row>
    <row r="6" spans="1:19">
      <c r="A6" s="77">
        <v>16</v>
      </c>
      <c r="B6" s="78">
        <f>IF(OR(MD!$M$13=1,MD!$M$13=2), IF(MD!$M$13=1,MD!$I$13,MD!$I$14),"#")</f>
        <v>35985</v>
      </c>
      <c r="C6" s="79" t="str">
        <f>TRIM(LEFT(VLOOKUP(B6,ALMD!$C$3:$D$18,2,FALSE),FIND(" ",VLOOKUP(B6,ALMD!$C$3:$D$18,2,FALSE),1)-1))</f>
        <v>ΖΟΥΓΡΑ</v>
      </c>
      <c r="D6" s="78">
        <f>IF(OR(MD!$M$13=1,MD!$M$13=2), IF(MD!$M$13=2,MD!$I$13,MD!$I$14),"#")</f>
        <v>35595</v>
      </c>
      <c r="E6" s="79" t="str">
        <f>TRIM(LEFT(VLOOKUP(D6,ALMD!$C$3:$D$18,2,FALSE),FIND(" ",VLOOKUP(D6,ALMD!$C$3:$D$18,2,FALSE),1)-1))</f>
        <v>ΤΟΥΛΑ</v>
      </c>
      <c r="F6" s="80" t="str">
        <f>MD!$O14</f>
        <v>41 42</v>
      </c>
      <c r="H6" s="91">
        <f>D10</f>
        <v>38912</v>
      </c>
      <c r="I6" s="92" t="s">
        <v>70</v>
      </c>
      <c r="K6" s="82" t="s">
        <v>104</v>
      </c>
      <c r="L6" s="83" t="str">
        <f>Setup!B10</f>
        <v>βδ.: 26η</v>
      </c>
      <c r="M6" s="84"/>
      <c r="N6" s="306" t="str">
        <f ca="1">IF(COUNTIF(MD!$I:$I,B6)&gt;0,MATCH(B6,MD!$I:$I,0)-4,"")&amp;" "&amp;IF(COUNTIF(MD!$I:$I,D6)&gt;0,MATCH(D6,MD!$I:$I,0)-4,"")</f>
        <v>9 10</v>
      </c>
      <c r="O6" s="85" t="str">
        <f>Setup!$B$3</f>
        <v>ΣΤ' ΕΝΩΣΗ</v>
      </c>
      <c r="P6" s="93" t="str">
        <f t="shared" si="0"/>
        <v>ΣΑ ΤΡΙΠΟΛΗ</v>
      </c>
      <c r="Q6" s="93" t="str">
        <f t="shared" si="1"/>
        <v>Ε3 26η</v>
      </c>
      <c r="R6" s="94" t="str">
        <f t="shared" si="2"/>
        <v>g14</v>
      </c>
      <c r="S6" s="307">
        <v>16</v>
      </c>
    </row>
    <row r="7" spans="1:19">
      <c r="A7" s="77">
        <v>16</v>
      </c>
      <c r="B7" s="78">
        <f>IF(OR(MD!$M$15=1,MD!$M$15=2), IF(MD!$M$15=1,MD!$I$15,MD!$I$16),"#")</f>
        <v>35515</v>
      </c>
      <c r="C7" s="79" t="str">
        <f>TRIM(LEFT(VLOOKUP(B7,ALMD!$C$3:$D$18,2,FALSE),FIND(" ",VLOOKUP(B7,ALMD!$C$3:$D$18,2,FALSE),1)-1))</f>
        <v>ΚΟΤΙΝΗ</v>
      </c>
      <c r="D7" s="78">
        <f>IF(OR(MD!$M$15=1,MD!$M$15=2), IF(MD!$M$15=2,MD!$I$15,MD!$I$16),"#")</f>
        <v>33668</v>
      </c>
      <c r="E7" s="79" t="str">
        <f>TRIM(LEFT(VLOOKUP(D7,ALMD!$C$3:$D$18,2,FALSE),FIND(" ",VLOOKUP(D7,ALMD!$C$3:$D$18,2,FALSE),1)-1))</f>
        <v>ΚΑΛΤΕΖΙΩΤΗ</v>
      </c>
      <c r="F7" s="80" t="str">
        <f>MD!$O16</f>
        <v>42 41</v>
      </c>
      <c r="H7" s="91">
        <f>D11</f>
        <v>33355</v>
      </c>
      <c r="I7" s="92" t="s">
        <v>70</v>
      </c>
      <c r="K7" s="82" t="s">
        <v>65</v>
      </c>
      <c r="L7" s="83" t="str">
        <f>Setup!$B$6</f>
        <v>Κ14</v>
      </c>
      <c r="M7" s="84"/>
      <c r="N7" s="306" t="str">
        <f ca="1">IF(COUNTIF(MD!$I:$I,B7)&gt;0,MATCH(B7,MD!$I:$I,0)-4,"")&amp;" "&amp;IF(COUNTIF(MD!$I:$I,D7)&gt;0,MATCH(D7,MD!$I:$I,0)-4,"")</f>
        <v>12 11</v>
      </c>
      <c r="O7" s="85" t="str">
        <f>Setup!$B$3</f>
        <v>ΣΤ' ΕΝΩΣΗ</v>
      </c>
      <c r="P7" s="93" t="str">
        <f t="shared" si="0"/>
        <v>ΣΑ ΤΡΙΠΟΛΗ</v>
      </c>
      <c r="Q7" s="93" t="str">
        <f t="shared" si="1"/>
        <v>Ε3 26η</v>
      </c>
      <c r="R7" s="94" t="str">
        <f t="shared" si="2"/>
        <v>g14</v>
      </c>
      <c r="S7" s="307">
        <v>16</v>
      </c>
    </row>
    <row r="8" spans="1:19">
      <c r="A8" s="77">
        <v>16</v>
      </c>
      <c r="B8" s="78">
        <f>IF(OR(MD!$M$17=1,MD!$M$17=2), IF(MD!$M$17=1,MD!$I$17,MD!$I$18),"#")</f>
        <v>90169</v>
      </c>
      <c r="C8" s="79" t="str">
        <f>TRIM(LEFT(VLOOKUP(B8,ALMD!$C$3:$D$18,2,FALSE),FIND(" ",VLOOKUP(B8,ALMD!$C$3:$D$18,2,FALSE),1)-1))</f>
        <v>ΑΣΕΝΟΒΑ</v>
      </c>
      <c r="D8" s="78">
        <f>IF(OR(MD!$M$17=1,MD!$M$17=2), IF(MD!$M$17=2,MD!$I$17,MD!$I$18),"#")</f>
        <v>38845</v>
      </c>
      <c r="E8" s="79" t="str">
        <f>TRIM(LEFT(VLOOKUP(D8,ALMD!$C$3:$D$18,2,FALSE),FIND(" ",VLOOKUP(D8,ALMD!$C$3:$D$18,2,FALSE),1)-1))</f>
        <v>ΤΣΙΛΙΜΠΗ</v>
      </c>
      <c r="F8" s="80" t="str">
        <f>MD!$O18</f>
        <v>40 42</v>
      </c>
      <c r="H8" s="91">
        <f>D12</f>
        <v>35515</v>
      </c>
      <c r="I8" s="92" t="s">
        <v>70</v>
      </c>
      <c r="K8" s="82" t="s">
        <v>66</v>
      </c>
      <c r="L8" s="83" t="str">
        <f>DAY(Setup!$B$8)&amp;"/"&amp;MONTH(Setup!$B$8)&amp;"-"&amp;DAY(Setup!$B$9)&amp;"/"&amp;MONTH(Setup!$B$9)&amp;"/"&amp;YEAR(Setup!$B$9)</f>
        <v>30/6-1/7/2018</v>
      </c>
      <c r="M8" s="84"/>
      <c r="N8" s="306" t="str">
        <f ca="1">IF(COUNTIF(MD!$I:$I,B8)&gt;0,MATCH(B8,MD!$I:$I,0)-4,"")&amp;" "&amp;IF(COUNTIF(MD!$I:$I,D8)&gt;0,MATCH(D8,MD!$I:$I,0)-4,"")</f>
        <v>13 14</v>
      </c>
      <c r="O8" s="85" t="str">
        <f>Setup!$B$3</f>
        <v>ΣΤ' ΕΝΩΣΗ</v>
      </c>
      <c r="P8" s="93" t="str">
        <f t="shared" si="0"/>
        <v>ΣΑ ΤΡΙΠΟΛΗ</v>
      </c>
      <c r="Q8" s="93" t="str">
        <f t="shared" si="1"/>
        <v>Ε3 26η</v>
      </c>
      <c r="R8" s="94" t="str">
        <f t="shared" si="2"/>
        <v>g14</v>
      </c>
      <c r="S8" s="307">
        <v>16</v>
      </c>
    </row>
    <row r="9" spans="1:19">
      <c r="A9" s="77">
        <v>16</v>
      </c>
      <c r="B9" s="78">
        <f>IF(OR(MD!$M$19=1,MD!$M$19=2), IF(MD!$M$19=1,MD!$I$19,MD!$I$20),"#")</f>
        <v>37585</v>
      </c>
      <c r="C9" s="79" t="str">
        <f>TRIM(LEFT(VLOOKUP(B9,ALMD!$C$3:$D$18,2,FALSE),FIND(" ",VLOOKUP(B9,ALMD!$C$3:$D$18,2,FALSE),1)-1))</f>
        <v>ΣΤΡΑΤΗ</v>
      </c>
      <c r="D9" s="78">
        <f>IF(OR(MD!$M$19=1,MD!$M$19=2), IF(MD!$M$19=2,MD!$I$19,MD!$I$20),"#")</f>
        <v>39327</v>
      </c>
      <c r="E9" s="79" t="str">
        <f>TRIM(LEFT(VLOOKUP(D9,ALMD!$C$3:$D$18,2,FALSE),FIND(" ",VLOOKUP(D9,ALMD!$C$3:$D$18,2,FALSE),1)-1))</f>
        <v>ΜΠΟΥΖΟΥ</v>
      </c>
      <c r="F9" s="80" t="str">
        <f>MD!$O20</f>
        <v>40 40</v>
      </c>
      <c r="H9" s="91">
        <f>D13</f>
        <v>90169</v>
      </c>
      <c r="I9" s="92" t="s">
        <v>70</v>
      </c>
      <c r="K9" s="100" t="s">
        <v>93</v>
      </c>
      <c r="L9" s="101" t="str">
        <f ca="1">MID(CELL("filename"), (FIND("[",CELL("filename"))+1), FIND("]",CELL("filename"))-FIND("[",CELL("filename"))-1)</f>
        <v>ε3 26η στ κ14 s md.xlsm</v>
      </c>
      <c r="M9" s="93"/>
      <c r="N9" s="306" t="str">
        <f ca="1">IF(COUNTIF(MD!$I:$I,B9)&gt;0,MATCH(B9,MD!$I:$I,0)-4,"")&amp;" "&amp;IF(COUNTIF(MD!$I:$I,D9)&gt;0,MATCH(D9,MD!$I:$I,0)-4,"")</f>
        <v>16 15</v>
      </c>
      <c r="O9" s="85" t="str">
        <f>Setup!$B$3</f>
        <v>ΣΤ' ΕΝΩΣΗ</v>
      </c>
      <c r="P9" s="93" t="str">
        <f t="shared" si="0"/>
        <v>ΣΑ ΤΡΙΠΟΛΗ</v>
      </c>
      <c r="Q9" s="93" t="str">
        <f t="shared" si="1"/>
        <v>Ε3 26η</v>
      </c>
      <c r="R9" s="94" t="str">
        <f t="shared" si="2"/>
        <v>g14</v>
      </c>
      <c r="S9" s="307">
        <v>16</v>
      </c>
    </row>
    <row r="10" spans="1:19">
      <c r="A10" s="95">
        <v>8</v>
      </c>
      <c r="B10" s="96">
        <f>IF(OR(MD!$P$6=1,MD!$P$6=2), IF(MD!$P$6 =1,MD!$N$5,MD!$N$7),"#")</f>
        <v>26198</v>
      </c>
      <c r="C10" s="79" t="str">
        <f>TRIM(LEFT(VLOOKUP(B10,ALMD!$C$3:$D$18,2,FALSE),FIND(" ",VLOOKUP(B10,ALMD!$C$3:$D$18,2,FALSE),1)-1))</f>
        <v>ΛΑΜΠΡΟΠΟΥΛΟΥ</v>
      </c>
      <c r="D10" s="96">
        <f>IF(OR(MD!$P$6 =1,MD!$P$6 =2), IF(MD!$P$6 =2,MD!$N$5,MD!$N$7),"#")</f>
        <v>38912</v>
      </c>
      <c r="E10" s="79" t="str">
        <f>TRIM(LEFT(VLOOKUP(D10,ALMD!$C$3:$D$18,2,FALSE),FIND(" ",VLOOKUP(D10,ALMD!$C$3:$D$18,2,FALSE),1)-1))</f>
        <v>ΖΩΓΡΑΦΟΥ</v>
      </c>
      <c r="F10" s="97" t="str">
        <f>MD!$R7</f>
        <v>41 41</v>
      </c>
      <c r="H10" s="98">
        <f t="shared" ref="H10:H17" si="3">D2</f>
        <v>34396</v>
      </c>
      <c r="I10" s="99" t="s">
        <v>71</v>
      </c>
      <c r="J10" s="313"/>
      <c r="K10" s="314"/>
      <c r="L10" s="93"/>
      <c r="M10" s="93"/>
      <c r="N10" s="306" t="str">
        <f>IF(COUNTIF(MD!$N:$N,B10)&gt;0,MATCH(B10,MD!$N:$N,0)-4,"")&amp;" "&amp;IF(COUNTIF(MD!$N:$N,D10)&gt;0,MATCH(D10,MD!$N:$N,0)-4,"")</f>
        <v>1 3</v>
      </c>
      <c r="O10" s="85" t="str">
        <f>Setup!$B$3</f>
        <v>ΣΤ' ΕΝΩΣΗ</v>
      </c>
      <c r="P10" s="93" t="str">
        <f t="shared" si="0"/>
        <v>ΣΑ ΤΡΙΠΟΛΗ</v>
      </c>
      <c r="Q10" s="93" t="str">
        <f t="shared" si="1"/>
        <v>Ε3 26η</v>
      </c>
      <c r="R10" s="94" t="str">
        <f t="shared" si="2"/>
        <v>g14</v>
      </c>
      <c r="S10" s="307">
        <v>16</v>
      </c>
    </row>
    <row r="11" spans="1:19">
      <c r="A11" s="95">
        <v>8</v>
      </c>
      <c r="B11" s="96">
        <f>IF(OR(MD!$P$10=1,MD!$P$10=2), IF(MD!$P$10=1,MD!$N$9,MD!$N$11),"#")</f>
        <v>37337</v>
      </c>
      <c r="C11" s="79" t="str">
        <f>TRIM(LEFT(VLOOKUP(B11,ALMD!$C$3:$D$18,2,FALSE),FIND(" ",VLOOKUP(B11,ALMD!$C$3:$D$18,2,FALSE),1)-1))</f>
        <v>ΔΕΛΗ</v>
      </c>
      <c r="D11" s="96">
        <f>IF(OR(MD!$P$10=1,MD!$P$10=2), IF(MD!$P$10=2,MD!$N$9,MD!$N$11),"#")</f>
        <v>33355</v>
      </c>
      <c r="E11" s="79" t="str">
        <f>TRIM(LEFT(VLOOKUP(D11,ALMD!$C$3:$D$18,2,FALSE),FIND(" ",VLOOKUP(D11,ALMD!$C$3:$D$18,2,FALSE),1)-1))</f>
        <v>ΒΟΥΔΟΥΡΗ</v>
      </c>
      <c r="F11" s="97" t="str">
        <f>MD!$R11</f>
        <v>41 41</v>
      </c>
      <c r="H11" s="98">
        <f t="shared" si="3"/>
        <v>40747</v>
      </c>
      <c r="I11" s="99" t="s">
        <v>71</v>
      </c>
      <c r="N11" s="306" t="str">
        <f>IF(COUNTIF(MD!$N:$N,B11)&gt;0,MATCH(B11,MD!$N:$N,0)-4,"")&amp;" "&amp;IF(COUNTIF(MD!$N:$N,D11)&gt;0,MATCH(D11,MD!$N:$N,0)-4,"")</f>
        <v>5 7</v>
      </c>
      <c r="O11" s="85" t="str">
        <f>Setup!$B$3</f>
        <v>ΣΤ' ΕΝΩΣΗ</v>
      </c>
      <c r="P11" s="93" t="str">
        <f t="shared" si="0"/>
        <v>ΣΑ ΤΡΙΠΟΛΗ</v>
      </c>
      <c r="Q11" s="93" t="str">
        <f t="shared" si="1"/>
        <v>Ε3 26η</v>
      </c>
      <c r="R11" s="94" t="str">
        <f t="shared" si="2"/>
        <v>g14</v>
      </c>
      <c r="S11" s="307">
        <v>16</v>
      </c>
    </row>
    <row r="12" spans="1:19">
      <c r="A12" s="95">
        <v>8</v>
      </c>
      <c r="B12" s="96">
        <f>IF(OR(MD!$P$14=1,MD!$P$14=2), IF(MD!$P$14=1,MD!$N$13,MD!$N$15),"#")</f>
        <v>35985</v>
      </c>
      <c r="C12" s="79" t="str">
        <f>TRIM(LEFT(VLOOKUP(B12,ALMD!$C$3:$D$18,2,FALSE),FIND(" ",VLOOKUP(B12,ALMD!$C$3:$D$18,2,FALSE),1)-1))</f>
        <v>ΖΟΥΓΡΑ</v>
      </c>
      <c r="D12" s="96">
        <f>IF(OR(MD!$P$14=1,MD!$P$14=2), IF(MD!$P$14=2,MD!$N$13,MD!$N$15),"#")</f>
        <v>35515</v>
      </c>
      <c r="E12" s="79" t="str">
        <f>TRIM(LEFT(VLOOKUP(D12,ALMD!$C$3:$D$18,2,FALSE),FIND(" ",VLOOKUP(D12,ALMD!$C$3:$D$18,2,FALSE),1)-1))</f>
        <v>ΚΟΤΙΝΗ</v>
      </c>
      <c r="F12" s="97" t="str">
        <f>MD!$R15</f>
        <v>54(3) 40</v>
      </c>
      <c r="H12" s="98">
        <f t="shared" si="3"/>
        <v>38401</v>
      </c>
      <c r="I12" s="99" t="s">
        <v>71</v>
      </c>
      <c r="N12" s="306" t="str">
        <f>IF(COUNTIF(MD!$N:$N,B12)&gt;0,MATCH(B12,MD!$N:$N,0)-4,"")&amp;" "&amp;IF(COUNTIF(MD!$N:$N,D12)&gt;0,MATCH(D12,MD!$N:$N,0)-4,"")</f>
        <v>9 11</v>
      </c>
      <c r="O12" s="85" t="str">
        <f>Setup!$B$3</f>
        <v>ΣΤ' ΕΝΩΣΗ</v>
      </c>
      <c r="P12" s="93" t="str">
        <f t="shared" si="0"/>
        <v>ΣΑ ΤΡΙΠΟΛΗ</v>
      </c>
      <c r="Q12" s="93" t="str">
        <f t="shared" si="1"/>
        <v>Ε3 26η</v>
      </c>
      <c r="R12" s="94" t="str">
        <f t="shared" si="2"/>
        <v>g14</v>
      </c>
      <c r="S12" s="307">
        <v>16</v>
      </c>
    </row>
    <row r="13" spans="1:19">
      <c r="A13" s="95">
        <v>8</v>
      </c>
      <c r="B13" s="96">
        <f>IF(OR(MD!$P$18=1,MD!$P$18=2), IF(MD!$P$18=1,MD!$N$17,MD!$N$19),"#")</f>
        <v>37585</v>
      </c>
      <c r="C13" s="79" t="str">
        <f>TRIM(LEFT(VLOOKUP(B13,ALMD!$C$3:$D$18,2,FALSE),FIND(" ",VLOOKUP(B13,ALMD!$C$3:$D$18,2,FALSE),1)-1))</f>
        <v>ΣΤΡΑΤΗ</v>
      </c>
      <c r="D13" s="96">
        <f>IF(OR(MD!$P$18=1,MD!$P$18=2), IF(MD!$P$18=2,MD!$N$17,MD!$N$19),"#")</f>
        <v>90169</v>
      </c>
      <c r="E13" s="79" t="str">
        <f>TRIM(LEFT(VLOOKUP(D13,ALMD!$C$3:$D$18,2,FALSE),FIND(" ",VLOOKUP(D13,ALMD!$C$3:$D$18,2,FALSE),1)-1))</f>
        <v>ΑΣΕΝΟΒΑ</v>
      </c>
      <c r="F13" s="97" t="str">
        <f>MD!$R19</f>
        <v>41 41</v>
      </c>
      <c r="H13" s="98">
        <f t="shared" si="3"/>
        <v>40340</v>
      </c>
      <c r="I13" s="99" t="s">
        <v>71</v>
      </c>
      <c r="N13" s="306" t="str">
        <f>IF(COUNTIF(MD!$N:$N,B13)&gt;0,MATCH(B13,MD!$N:$N,0)-4,"")&amp;" "&amp;IF(COUNTIF(MD!$N:$N,D13)&gt;0,MATCH(D13,MD!$N:$N,0)-4,"")</f>
        <v>15 13</v>
      </c>
      <c r="O13" s="85" t="str">
        <f>Setup!$B$3</f>
        <v>ΣΤ' ΕΝΩΣΗ</v>
      </c>
      <c r="P13" s="93" t="str">
        <f t="shared" si="0"/>
        <v>ΣΑ ΤΡΙΠΟΛΗ</v>
      </c>
      <c r="Q13" s="93" t="str">
        <f t="shared" si="1"/>
        <v>Ε3 26η</v>
      </c>
      <c r="R13" s="94" t="str">
        <f t="shared" si="2"/>
        <v>g14</v>
      </c>
      <c r="S13" s="307">
        <v>16</v>
      </c>
    </row>
    <row r="14" spans="1:19">
      <c r="A14" s="102">
        <v>4</v>
      </c>
      <c r="B14" s="103">
        <f>IF(OR(MD!$S$8=1,MD!$S$8=2), IF(MD!$S$8=1,MD!$Q$6,MD!$Q$10),"#")</f>
        <v>26198</v>
      </c>
      <c r="C14" s="79" t="str">
        <f>TRIM(LEFT(VLOOKUP(B14,ALMD!$C$3:$D$18,2,FALSE),FIND(" ",VLOOKUP(B14,ALMD!$C$3:$D$18,2,FALSE),1)-1))</f>
        <v>ΛΑΜΠΡΟΠΟΥΛΟΥ</v>
      </c>
      <c r="D14" s="103">
        <f>IF(OR(MD!$S$8 =1,MD!$S$8 =2), IF(MD!$S$8 =2,MD!$Q$6,MD!$Q$10),"#")</f>
        <v>37337</v>
      </c>
      <c r="E14" s="79" t="str">
        <f>TRIM(LEFT(VLOOKUP(D14,ALMD!$C$3:$D$18,2,FALSE),FIND(" ",VLOOKUP(D14,ALMD!$C$3:$D$18,2,FALSE),1)-1))</f>
        <v>ΔΕΛΗ</v>
      </c>
      <c r="F14" s="104" t="str">
        <f>MD!$U9</f>
        <v>62 57 63</v>
      </c>
      <c r="H14" s="98">
        <f t="shared" si="3"/>
        <v>35595</v>
      </c>
      <c r="I14" s="99" t="s">
        <v>71</v>
      </c>
      <c r="N14" s="306" t="str">
        <f>IF(COUNTIF(MD!$Q:$Q,B14)&gt;0,MATCH(B14,MD!$Q:$Q,0)-4,"")&amp;" "&amp;IF(COUNTIF(MD!$Q:$Q,D14)&gt;0,MATCH(D14,MD!$Q:$Q,0)-4,"")</f>
        <v>2 6</v>
      </c>
      <c r="O14" s="85" t="str">
        <f>Setup!$B$3</f>
        <v>ΣΤ' ΕΝΩΣΗ</v>
      </c>
      <c r="P14" s="93" t="str">
        <f t="shared" si="0"/>
        <v>ΣΑ ΤΡΙΠΟΛΗ</v>
      </c>
      <c r="Q14" s="93" t="str">
        <f t="shared" si="1"/>
        <v>Ε3 26η</v>
      </c>
      <c r="R14" s="94" t="str">
        <f t="shared" si="2"/>
        <v>g14</v>
      </c>
      <c r="S14" s="307">
        <v>16</v>
      </c>
    </row>
    <row r="15" spans="1:19">
      <c r="A15" s="102">
        <v>4</v>
      </c>
      <c r="B15" s="103">
        <f>IF(OR(MD!$S$16=1,MD!$S$16=2), IF(MD!$S$16=1,MD!$Q$14,MD!$Q$18),"#")</f>
        <v>37585</v>
      </c>
      <c r="C15" s="79" t="str">
        <f>TRIM(LEFT(VLOOKUP(B15,ALMD!$C$3:$D$18,2,FALSE),FIND(" ",VLOOKUP(B15,ALMD!$C$3:$D$18,2,FALSE),1)-1))</f>
        <v>ΣΤΡΑΤΗ</v>
      </c>
      <c r="D15" s="103">
        <f>IF(OR(MD!$S$16=1,MD!$S$16=2), IF(MD!$S$16=2,MD!$Q$14,MD!$Q$18),"#")</f>
        <v>35985</v>
      </c>
      <c r="E15" s="79" t="str">
        <f>TRIM(LEFT(VLOOKUP(D15,ALMD!$C$3:$D$18,2,FALSE),FIND(" ",VLOOKUP(D15,ALMD!$C$3:$D$18,2,FALSE),1)-1))</f>
        <v>ΖΟΥΓΡΑ</v>
      </c>
      <c r="F15" s="104" t="str">
        <f>MD!$U17</f>
        <v>57 62 62</v>
      </c>
      <c r="H15" s="98">
        <f t="shared" si="3"/>
        <v>33668</v>
      </c>
      <c r="I15" s="99" t="s">
        <v>71</v>
      </c>
      <c r="N15" s="306" t="str">
        <f>IF(COUNTIF(MD!$Q:$Q,B15)&gt;0,MATCH(B15,MD!$Q:$Q,0)-4,"")&amp;" "&amp;IF(COUNTIF(MD!$Q:$Q,D15)&gt;0,MATCH(D15,MD!$Q:$Q,0)-4,"")</f>
        <v>14 10</v>
      </c>
      <c r="O15" s="85" t="str">
        <f>Setup!$B$3</f>
        <v>ΣΤ' ΕΝΩΣΗ</v>
      </c>
      <c r="P15" s="93" t="str">
        <f t="shared" si="0"/>
        <v>ΣΑ ΤΡΙΠΟΛΗ</v>
      </c>
      <c r="Q15" s="93" t="str">
        <f t="shared" si="1"/>
        <v>Ε3 26η</v>
      </c>
      <c r="R15" s="94" t="str">
        <f t="shared" si="2"/>
        <v>g14</v>
      </c>
      <c r="S15" s="307">
        <v>16</v>
      </c>
    </row>
    <row r="16" spans="1:19">
      <c r="A16" s="105">
        <v>2</v>
      </c>
      <c r="B16" s="106">
        <f>IF(OR(MD!$S$12=1,MD!$S$12=2), IF(MD!$S$12=1,MD!$T$8,MD!$T$16),"#")</f>
        <v>37585</v>
      </c>
      <c r="C16" s="79" t="str">
        <f>TRIM(LEFT(VLOOKUP(B16,ALMD!$C$3:$D$18,2,FALSE),FIND(" ",VLOOKUP(B16,ALMD!$C$3:$D$18,2,FALSE),1)-1))</f>
        <v>ΣΤΡΑΤΗ</v>
      </c>
      <c r="D16" s="107">
        <f>IF(OR(MD!$S$12=1,MD!$S$12=2), IF(MD!$S$12=2,MD!$T$8,MD!$T$16),"#")</f>
        <v>26198</v>
      </c>
      <c r="E16" s="79" t="str">
        <f>TRIM(LEFT(VLOOKUP(D16,ALMD!$C$3:$D$18,2,FALSE),FIND(" ",VLOOKUP(D16,ALMD!$C$3:$D$18,2,FALSE),1)-1))</f>
        <v>ΛΑΜΠΡΟΠΟΥΛΟΥ</v>
      </c>
      <c r="F16" s="108" t="str">
        <f>MD!$U13</f>
        <v>67(3) 60 ret.</v>
      </c>
      <c r="H16" s="98">
        <f t="shared" si="3"/>
        <v>38845</v>
      </c>
      <c r="I16" s="99" t="s">
        <v>71</v>
      </c>
      <c r="N16" s="306" t="str">
        <f>IF(COUNTIF(MD!$T:$T,B16)&gt;0,MATCH(B16,MD!$T:$T,0)-4,"")&amp;" "&amp;IF(COUNTIF(MD!$T:$T,D16)&gt;0,MATCH(D16,MD!$T:$T,0)-4,"")</f>
        <v>8 4</v>
      </c>
      <c r="O16" s="85" t="str">
        <f>Setup!$B$3</f>
        <v>ΣΤ' ΕΝΩΣΗ</v>
      </c>
      <c r="P16" s="93" t="str">
        <f t="shared" si="0"/>
        <v>ΣΑ ΤΡΙΠΟΛΗ</v>
      </c>
      <c r="Q16" s="93" t="str">
        <f t="shared" si="1"/>
        <v>Ε3 26η</v>
      </c>
      <c r="R16" s="94" t="str">
        <f t="shared" si="2"/>
        <v>g14</v>
      </c>
      <c r="S16" s="307">
        <v>16</v>
      </c>
    </row>
    <row r="17" spans="1:19">
      <c r="A17" s="109"/>
      <c r="B17" s="110"/>
      <c r="C17" s="110"/>
      <c r="D17" s="110"/>
      <c r="E17" s="110"/>
      <c r="F17" s="111"/>
      <c r="H17" s="112">
        <f t="shared" si="3"/>
        <v>39327</v>
      </c>
      <c r="I17" s="113" t="s">
        <v>71</v>
      </c>
      <c r="N17" s="308"/>
      <c r="O17" s="309" t="str">
        <f>Setup!$B$3</f>
        <v>ΣΤ' ΕΝΩΣΗ</v>
      </c>
      <c r="P17" s="310" t="str">
        <f t="shared" si="0"/>
        <v>ΣΑ ΤΡΙΠΟΛΗ</v>
      </c>
      <c r="Q17" s="310" t="str">
        <f t="shared" si="1"/>
        <v>Ε3 26η</v>
      </c>
      <c r="R17" s="311" t="str">
        <f t="shared" si="2"/>
        <v>g14</v>
      </c>
      <c r="S17" s="312">
        <v>16</v>
      </c>
    </row>
  </sheetData>
  <sheetProtection sheet="1" objects="1" scenarios="1" formatCells="0" formatColumns="0" formatRow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Q19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9"/>
  <cols>
    <col min="1" max="1" width="7.7109375" style="512" bestFit="1" customWidth="1"/>
    <col min="2" max="2" width="3.28515625" style="512" bestFit="1" customWidth="1"/>
    <col min="3" max="3" width="8.5703125" style="512" customWidth="1"/>
    <col min="4" max="4" width="4.28515625" style="512" customWidth="1"/>
    <col min="5" max="5" width="5.85546875" style="512" customWidth="1"/>
    <col min="6" max="6" width="7.85546875" style="512" customWidth="1"/>
    <col min="7" max="7" width="7.28515625" style="513" customWidth="1"/>
    <col min="8" max="8" width="5.28515625" style="523" bestFit="1" customWidth="1"/>
    <col min="9" max="9" width="9.140625" style="512" bestFit="1" customWidth="1"/>
    <col min="10" max="10" width="8.5703125" style="512" bestFit="1" customWidth="1"/>
    <col min="11" max="11" width="6.85546875" style="511" customWidth="1"/>
    <col min="12" max="12" width="4.85546875" style="523" bestFit="1" customWidth="1"/>
    <col min="13" max="13" width="4.28515625" style="523" bestFit="1" customWidth="1"/>
    <col min="14" max="14" width="5.140625" style="523" bestFit="1" customWidth="1"/>
    <col min="15" max="15" width="4.5703125" style="547" bestFit="1" customWidth="1"/>
    <col min="16" max="17" width="4.5703125" style="523" customWidth="1"/>
    <col min="18" max="18" width="3" style="547" customWidth="1"/>
    <col min="19" max="19" width="2.7109375" style="517" customWidth="1"/>
    <col min="20" max="20" width="3.7109375" style="512" customWidth="1"/>
    <col min="21" max="21" width="3.85546875" style="518" bestFit="1" customWidth="1"/>
    <col min="22" max="22" width="7.28515625" style="512" customWidth="1"/>
    <col min="23" max="23" width="8.42578125" style="512" bestFit="1" customWidth="1"/>
    <col min="24" max="24" width="4.7109375" style="512" bestFit="1" customWidth="1"/>
    <col min="25" max="25" width="3.7109375" style="512" customWidth="1"/>
    <col min="26" max="26" width="5.85546875" style="512" bestFit="1" customWidth="1"/>
    <col min="27" max="28" width="4" style="512" bestFit="1" customWidth="1"/>
    <col min="29" max="29" width="4" style="522" customWidth="1"/>
    <col min="30" max="30" width="2.7109375" style="523" customWidth="1"/>
    <col min="31" max="31" width="5" style="513" customWidth="1"/>
    <col min="32" max="32" width="16.140625" style="524" customWidth="1"/>
    <col min="33" max="33" width="3.7109375" style="515" bestFit="1" customWidth="1"/>
    <col min="34" max="34" width="4.28515625" style="512" customWidth="1"/>
    <col min="35" max="35" width="2.7109375" style="525" customWidth="1"/>
    <col min="36" max="36" width="10.28515625" style="526" bestFit="1" customWidth="1"/>
    <col min="37" max="37" width="2.7109375" style="523" customWidth="1"/>
    <col min="38" max="38" width="30.7109375" style="528" customWidth="1"/>
    <col min="39" max="39" width="7.5703125" style="529" bestFit="1" customWidth="1"/>
    <col min="40" max="41" width="15.7109375" style="523" customWidth="1"/>
    <col min="42" max="42" width="4" style="513" bestFit="1" customWidth="1"/>
    <col min="43" max="16384" width="9.140625" style="530"/>
  </cols>
  <sheetData>
    <row r="1" spans="1:42" s="510" customFormat="1">
      <c r="A1" s="492" t="s">
        <v>97</v>
      </c>
      <c r="B1" s="492" t="s">
        <v>96</v>
      </c>
      <c r="C1" s="492" t="s">
        <v>95</v>
      </c>
      <c r="D1" s="492" t="s">
        <v>540</v>
      </c>
      <c r="E1" s="492" t="s">
        <v>546</v>
      </c>
      <c r="F1" s="493" t="s">
        <v>541</v>
      </c>
      <c r="G1" s="494" t="s">
        <v>1586</v>
      </c>
      <c r="H1" s="494" t="s">
        <v>42</v>
      </c>
      <c r="I1" s="494" t="s">
        <v>1037</v>
      </c>
      <c r="J1" s="494" t="s">
        <v>1038</v>
      </c>
      <c r="K1" s="495" t="s">
        <v>1039</v>
      </c>
      <c r="L1" s="495" t="s">
        <v>1040</v>
      </c>
      <c r="M1" s="495" t="s">
        <v>1041</v>
      </c>
      <c r="N1" s="495" t="s">
        <v>1042</v>
      </c>
      <c r="O1" s="495" t="s">
        <v>1043</v>
      </c>
      <c r="P1" s="496" t="s">
        <v>542</v>
      </c>
      <c r="Q1" s="492" t="s">
        <v>543</v>
      </c>
      <c r="R1" s="591" t="s">
        <v>1258</v>
      </c>
      <c r="S1" s="497"/>
      <c r="T1" s="492" t="s">
        <v>8</v>
      </c>
      <c r="U1" s="492" t="s">
        <v>548</v>
      </c>
      <c r="V1" s="498" t="s">
        <v>1586</v>
      </c>
      <c r="W1" s="498" t="s">
        <v>1044</v>
      </c>
      <c r="X1" s="498" t="s">
        <v>1045</v>
      </c>
      <c r="Y1" s="498" t="s">
        <v>1046</v>
      </c>
      <c r="Z1" s="498" t="s">
        <v>1047</v>
      </c>
      <c r="AA1" s="498" t="s">
        <v>1048</v>
      </c>
      <c r="AB1" s="498" t="s">
        <v>1049</v>
      </c>
      <c r="AC1" s="498" t="s">
        <v>1136</v>
      </c>
      <c r="AD1" s="499"/>
      <c r="AE1" s="500" t="s">
        <v>544</v>
      </c>
      <c r="AF1" s="501" t="s">
        <v>545</v>
      </c>
      <c r="AG1" s="501" t="s">
        <v>553</v>
      </c>
      <c r="AH1" s="502" t="s">
        <v>8</v>
      </c>
      <c r="AI1" s="503"/>
      <c r="AJ1" s="492" t="s">
        <v>881</v>
      </c>
      <c r="AK1" s="504"/>
      <c r="AL1" s="505" t="s">
        <v>1115</v>
      </c>
      <c r="AM1" s="506" t="s">
        <v>571</v>
      </c>
      <c r="AN1" s="507" t="s">
        <v>1116</v>
      </c>
      <c r="AO1" s="508" t="s">
        <v>1117</v>
      </c>
      <c r="AP1" s="509"/>
    </row>
    <row r="2" spans="1:42">
      <c r="A2" s="511" t="str">
        <f>Setup!$B$3</f>
        <v>ΣΤ' ΕΝΩΣΗ</v>
      </c>
      <c r="B2" s="512">
        <f>Setup!$Z$6</f>
        <v>294</v>
      </c>
      <c r="C2" s="512" t="str">
        <f>Setup!$Z$5</f>
        <v>Ε3 26η (ΣΤ)</v>
      </c>
      <c r="D2" s="512" t="str">
        <f>SUBSTITUTE(TRIM(Setup!$B$6),"-","")</f>
        <v>Κ14</v>
      </c>
      <c r="E2" s="512" t="s">
        <v>547</v>
      </c>
      <c r="F2" s="512" t="str">
        <f>TEXT(Setup!$B$8,"ΕΕΕΕ-ΜΜ-ΗΗ")</f>
        <v>2018-06-30</v>
      </c>
      <c r="G2" s="513" t="e">
        <f>Setup!$U$7&amp;" "&amp;Setup!$T$7</f>
        <v>#N/A</v>
      </c>
      <c r="H2" s="512" t="s">
        <v>898</v>
      </c>
      <c r="I2" s="514">
        <f>IF(OR(MD!$M$5=1,MD!$M$5=2), IF(MD!$M$5=1,MD!$I$5,MD!$I$6),"")</f>
        <v>26198</v>
      </c>
      <c r="J2" s="514">
        <f>IF(OR(MD!$M$5 =1,MD!$M$5 =2), IF(MD!$M$5 =2,MD!$I$5,MD!$I$6),"")</f>
        <v>34396</v>
      </c>
      <c r="K2" s="514" t="str">
        <f>TRIM(MD!$O6)</f>
        <v>40 40</v>
      </c>
      <c r="L2" s="515">
        <f t="shared" ref="L2:L16" si="0">IF(AND(I2&lt;&gt;"",I2&gt;0),IF(VALUE(I2)&gt;0,VLOOKUP(I2,$AE:$AH,3,FALSE),0),0)</f>
        <v>1</v>
      </c>
      <c r="M2" s="515">
        <f t="shared" ref="M2:M16" si="1">IF(AND(J2&lt;&gt;"",J2&gt;0),IF(VALUE(J2)&gt;0,VLOOKUP(J2,$AE:$AH,3,FALSE),0),0)</f>
        <v>2</v>
      </c>
      <c r="N2" s="515">
        <f t="shared" ref="N2:N16" si="2">IF(AND(I2&lt;&gt;"",I2&gt;0),IF(VALUE(I2)&gt;0,VLOOKUP(I2,$AE:$AH,4,FALSE),0),0)</f>
        <v>1</v>
      </c>
      <c r="O2" s="516">
        <f t="shared" ref="O2:O16" si="3">IF(AND(J2&lt;&gt;"",J2&gt;0),IF(VALUE(J2)&gt;0,VLOOKUP(J2,$AE:$AH,4,FALSE),0),0)</f>
        <v>14</v>
      </c>
      <c r="P2" s="515">
        <f>IF(R2="",I2,"")</f>
        <v>26198</v>
      </c>
      <c r="Q2" s="515">
        <f>IF(AND($R2="",LEFT($K2)&lt;&gt;LOWER("w")),J2,"")</f>
        <v>34396</v>
      </c>
      <c r="R2" s="516" t="str">
        <f>IF(OR(J2=0,K2=""),1,IF(TEXT(K2,"0")=SUBSTITUTE(LOWER(K2),"m",""),"",1))</f>
        <v/>
      </c>
      <c r="T2" s="510">
        <f t="shared" ref="T2:T17" si="4">IF(W2&lt;&gt;"",IF(VALUE(W2)&gt;0,VLOOKUP(W2,$AE:$AH,4,FALSE),""),"")</f>
        <v>2</v>
      </c>
      <c r="U2" s="518" t="str">
        <f ca="1">IF(NOT(OR(W2=0,W2=" ",W2="")),IF(INDIRECT("ALMD!B"&amp;MATCH(W2,ALMD!$C$3:$C$18,0)+2)&gt;0,INDIRECT("ALMD!B"&amp;MATCH(W2,ALMD!$C$3:$C$18,0)+2),""),"")</f>
        <v/>
      </c>
      <c r="V2" s="512" t="e">
        <f>Setup!$U$7&amp;" "&amp;Setup!$T$7</f>
        <v>#N/A</v>
      </c>
      <c r="W2" s="519">
        <f>I16</f>
        <v>37585</v>
      </c>
      <c r="X2" s="520" t="s">
        <v>67</v>
      </c>
      <c r="Y2" s="512">
        <f>IF($W2&gt;0,COUNTIF($P$2:$P$16,$W2),0)</f>
        <v>4</v>
      </c>
      <c r="Z2" s="512">
        <f>IF($W2&gt;0,COUNTIF($P$2:$P$16,$W2)+COUNTIF($Q$2:$Q$16,$W2),0)</f>
        <v>4</v>
      </c>
      <c r="AA2" s="521">
        <f>IF($W19&gt;0,IF(COUNTIF($W$19:$W$34,$W2)&gt;0,VLOOKUP($W2,$W$19:$AP$34,20,FALSE),0),0)</f>
        <v>0</v>
      </c>
      <c r="AB2" s="512">
        <f ca="1">IF(OR($Z2=0,$Z2="",$U2="DQ"),0,VLOOKUP($AJ2,tables!$AF:$AG,2,FALSE))</f>
        <v>18</v>
      </c>
      <c r="AC2" s="522">
        <f>IF(W2&gt;0,YEAR(Setup!$B$8)-YEAR(VLOOKUP(W2,ALMD!$C:$F,3,FALSE)),0)</f>
        <v>13</v>
      </c>
      <c r="AE2" s="513">
        <f>MD!$I5</f>
        <v>26198</v>
      </c>
      <c r="AF2" s="524" t="str">
        <f>MD!$K5</f>
        <v>ΛΑΜΠΡΟΠΟΥΛΟΥ Β</v>
      </c>
      <c r="AG2" s="512">
        <f>IF(AE2&gt;0,MD!$A5,"")</f>
        <v>1</v>
      </c>
      <c r="AH2" s="512">
        <f>MD!$G5</f>
        <v>1</v>
      </c>
      <c r="AJ2" s="526" t="str">
        <f>SUBSTITUTE(SUBSTITUTE(Setup!$B$5&amp;"S-"&amp;Setup!$B$13&amp;"-"&amp;X2,"Ανδ-",""),"Γυν-","")</f>
        <v>Ε3S-14-1st</v>
      </c>
      <c r="AK2" s="527"/>
      <c r="AL2" s="528" t="e">
        <f t="shared" ref="AL2:AL8" si="5">IF(AO2&gt;" ", IF(OR(AM2=AM3,AM2=AM1), IF(AM2=AM3,AN2&amp;"/"&amp;AN3&amp;" - "&amp;AO2&amp;"/"&amp;AO3, AN1&amp;"/"&amp;AN2&amp;" - "&amp;AO1&amp;"/"&amp;AO2),AN2&amp;" - "&amp;AO2), IF(OR(AM2=AM3,AM2=AM1), IF(AM2=AM3,AN2&amp;"/"&amp;AN3, AN1&amp;"/"&amp;AN2),AN2))</f>
        <v>#N/A</v>
      </c>
      <c r="AM2" s="529" t="e">
        <f t="shared" ref="AM2:AM8" si="6">G2&amp;H2&amp;L2</f>
        <v>#N/A</v>
      </c>
      <c r="AN2" s="523" t="str">
        <f t="shared" ref="AN2:AN16" si="7">IF(I2&lt;=0,"",TRIM(LEFT(LEFT(VLOOKUP(I2,$AE:$AF,2,FALSE),FIND(" ",VLOOKUP(I2,$AE:$AF,2,FALSE),1)-1),15)&amp;" "&amp;LEFT(MID(VLOOKUP(I2,$AE:$AF,2,FALSE),FIND(" ",VLOOKUP(I2,$AE:$AF,2,FALSE),1)+1,20),3)))</f>
        <v>ΛΑΜΠΡΟΠΟΥΛΟΥ Β</v>
      </c>
      <c r="AO2" s="523" t="str">
        <f t="shared" ref="AO2:AO16" si="8">IF(J2&lt;=0,"",TRIM(LEFT(LEFT(VLOOKUP(J2,$AE:$AF,2,FALSE),FIND(" ",VLOOKUP(J2,$AE:$AF,2,FALSE),1)-1),15)&amp;" "&amp;LEFT(MID(VLOOKUP(J2,$AE:$AF,2,FALSE),FIND(" ",VLOOKUP(J2,$AE:$AF,2,FALSE),1)+1,20),3)))</f>
        <v>ΜΗΤΡΟΠΟΥΛΟΥ Α</v>
      </c>
    </row>
    <row r="3" spans="1:42">
      <c r="A3" s="511" t="str">
        <f>Setup!$B$3</f>
        <v>ΣΤ' ΕΝΩΣΗ</v>
      </c>
      <c r="B3" s="512">
        <f>Setup!$Z$6</f>
        <v>294</v>
      </c>
      <c r="C3" s="512" t="str">
        <f>Setup!$Z$5</f>
        <v>Ε3 26η (ΣΤ)</v>
      </c>
      <c r="D3" s="512" t="str">
        <f>SUBSTITUTE(TRIM(Setup!$B$6),"-","")</f>
        <v>Κ14</v>
      </c>
      <c r="E3" s="512" t="s">
        <v>547</v>
      </c>
      <c r="F3" s="512" t="str">
        <f>TEXT(Setup!$B$8,"ΕΕΕΕ-ΜΜ-ΗΗ")</f>
        <v>2018-06-30</v>
      </c>
      <c r="G3" s="513" t="e">
        <f>Setup!$U$7&amp;" "&amp;Setup!$T$7</f>
        <v>#N/A</v>
      </c>
      <c r="H3" s="512" t="s">
        <v>898</v>
      </c>
      <c r="I3" s="514">
        <f>IF(OR(MD!$M$7=1,MD!$M$7=2), IF(MD!$M$7=1,MD!$I$7,MD!$I$8),"")</f>
        <v>38912</v>
      </c>
      <c r="J3" s="514">
        <f>IF(OR(MD!$M$7 =1,MD!$M$7 =2), IF(MD!$M$7 =2,MD!$I$7,MD!$I$8),"")</f>
        <v>40747</v>
      </c>
      <c r="K3" s="514" t="str">
        <f>TRIM(MD!$O8)</f>
        <v>53 40</v>
      </c>
      <c r="L3" s="515">
        <f t="shared" si="0"/>
        <v>4</v>
      </c>
      <c r="M3" s="515">
        <f t="shared" si="1"/>
        <v>3</v>
      </c>
      <c r="N3" s="515">
        <f t="shared" si="2"/>
        <v>15</v>
      </c>
      <c r="O3" s="516">
        <f t="shared" si="3"/>
        <v>16</v>
      </c>
      <c r="P3" s="515">
        <f t="shared" ref="P3:P16" si="9">IF(R3="",I3,"")</f>
        <v>38912</v>
      </c>
      <c r="Q3" s="515">
        <f t="shared" ref="Q3:Q16" si="10">IF(AND($R3="",LEFT($K3)&lt;&gt;LOWER("w")),J3,"")</f>
        <v>40747</v>
      </c>
      <c r="R3" s="516" t="str">
        <f t="shared" ref="R3:R16" si="11">IF(OR(J3=0,K3=""),1,IF(TEXT(K3,"0")=SUBSTITUTE(LOWER(K3),"m",""),"",1))</f>
        <v/>
      </c>
      <c r="T3" s="510">
        <f t="shared" si="4"/>
        <v>1</v>
      </c>
      <c r="U3" s="518" t="str">
        <f ca="1">IF(NOT(OR(W3=0,W3=" ",W3="")),IF(INDIRECT("ALMD!B"&amp;MATCH(W3,ALMD!$C$3:$C$18,0)+2)&gt;0,INDIRECT("ALMD!B"&amp;MATCH(W3,ALMD!$C$3:$C$18,0)+2),""),"")</f>
        <v/>
      </c>
      <c r="V3" s="512" t="e">
        <f>Setup!$U$7&amp;" "&amp;Setup!$T$7</f>
        <v>#N/A</v>
      </c>
      <c r="W3" s="531">
        <f>J16</f>
        <v>26198</v>
      </c>
      <c r="X3" s="532" t="s">
        <v>68</v>
      </c>
      <c r="Y3" s="512">
        <f t="shared" ref="Y3:Y17" si="12">IF($W3&gt;0,COUNTIF($P$2:$P$16,$W3),0)</f>
        <v>3</v>
      </c>
      <c r="Z3" s="512">
        <f t="shared" ref="Z3:Z17" si="13">IF($W3&gt;0,COUNTIF($P$2:$P$16,$W3)+COUNTIF($Q$2:$Q$16,$W3),0)</f>
        <v>4</v>
      </c>
      <c r="AA3" s="521">
        <f t="shared" ref="AA3:AA17" si="14">IF($W20&gt;0,IF(COUNTIF($W$19:$W$34,$W3)&gt;0,VLOOKUP($W3,$W$19:$AP$34,20,FALSE),0),0)</f>
        <v>0</v>
      </c>
      <c r="AB3" s="512">
        <f ca="1">IF(OR($Z3=0,$Z3="",$U3="DQ"),0,VLOOKUP($AJ3,tables!$AF:$AG,2,FALSE))</f>
        <v>15</v>
      </c>
      <c r="AC3" s="522">
        <f>IF(W3&gt;0,YEAR(Setup!$B$8)-YEAR(VLOOKUP(W3,ALMD!$C:$F,3,FALSE)),0)</f>
        <v>14</v>
      </c>
      <c r="AE3" s="513">
        <f>MD!$I6</f>
        <v>34396</v>
      </c>
      <c r="AF3" s="524" t="str">
        <f>MD!$K6</f>
        <v>ΜΗΤΡΟΠΟΥΛΟΥ Α</v>
      </c>
      <c r="AG3" s="512">
        <f>IF(AE3&gt;0,MD!$A6,"")</f>
        <v>2</v>
      </c>
      <c r="AH3" s="512">
        <f>MD!$G6</f>
        <v>14</v>
      </c>
      <c r="AJ3" s="526" t="str">
        <f>SUBSTITUTE(SUBSTITUTE(Setup!$B$5&amp;"S-"&amp;Setup!$B$13&amp;"-"&amp;X3,"Ανδ-",""),"Γυν-","")</f>
        <v>Ε3S-14-2nd</v>
      </c>
      <c r="AK3" s="527"/>
      <c r="AL3" s="528" t="e">
        <f t="shared" si="5"/>
        <v>#N/A</v>
      </c>
      <c r="AM3" s="529" t="e">
        <f t="shared" si="6"/>
        <v>#N/A</v>
      </c>
      <c r="AN3" s="523" t="str">
        <f t="shared" si="7"/>
        <v>ΖΩΓΡΑΦΟΥ Α</v>
      </c>
      <c r="AO3" s="523" t="str">
        <f t="shared" si="8"/>
        <v>ΤΟΥΜΠΑΝΙΑΡΗ Μ</v>
      </c>
    </row>
    <row r="4" spans="1:42">
      <c r="A4" s="511" t="str">
        <f>Setup!$B$3</f>
        <v>ΣΤ' ΕΝΩΣΗ</v>
      </c>
      <c r="B4" s="512">
        <f>Setup!$Z$6</f>
        <v>294</v>
      </c>
      <c r="C4" s="512" t="str">
        <f>Setup!$Z$5</f>
        <v>Ε3 26η (ΣΤ)</v>
      </c>
      <c r="D4" s="512" t="str">
        <f>SUBSTITUTE(TRIM(Setup!$B$6),"-","")</f>
        <v>Κ14</v>
      </c>
      <c r="E4" s="512" t="s">
        <v>547</v>
      </c>
      <c r="F4" s="512" t="str">
        <f>TEXT(Setup!$B$8,"ΕΕΕΕ-ΜΜ-ΗΗ")</f>
        <v>2018-06-30</v>
      </c>
      <c r="G4" s="513" t="e">
        <f>Setup!$U$7&amp;" "&amp;Setup!$T$7</f>
        <v>#N/A</v>
      </c>
      <c r="H4" s="512" t="s">
        <v>898</v>
      </c>
      <c r="I4" s="514">
        <f>IF(OR(MD!$M$9=1,MD!$M$9=2), IF(MD!$M$9=1,MD!$I$9,MD!$I$10),"")</f>
        <v>37337</v>
      </c>
      <c r="J4" s="514">
        <f>IF(OR(MD!$M$9 =1,MD!$M$9 =2), IF(MD!$M$9 =2,MD!$I$9,MD!$I$10),"")</f>
        <v>38401</v>
      </c>
      <c r="K4" s="514" t="str">
        <f>TRIM(MD!$O10)</f>
        <v>40 41</v>
      </c>
      <c r="L4" s="515">
        <f t="shared" si="0"/>
        <v>5</v>
      </c>
      <c r="M4" s="515">
        <f t="shared" si="1"/>
        <v>6</v>
      </c>
      <c r="N4" s="515">
        <f t="shared" si="2"/>
        <v>3</v>
      </c>
      <c r="O4" s="516">
        <f t="shared" si="3"/>
        <v>11</v>
      </c>
      <c r="P4" s="515">
        <f t="shared" si="9"/>
        <v>37337</v>
      </c>
      <c r="Q4" s="515">
        <f t="shared" si="10"/>
        <v>38401</v>
      </c>
      <c r="R4" s="516" t="str">
        <f t="shared" si="11"/>
        <v/>
      </c>
      <c r="T4" s="510">
        <f t="shared" si="4"/>
        <v>3</v>
      </c>
      <c r="U4" s="518" t="str">
        <f ca="1">IF(NOT(OR(W4=0,W4=" ",W4="")),IF(INDIRECT("ALMD!B"&amp;MATCH(W4,ALMD!$C$3:$C$18,0)+2)&gt;0,INDIRECT("ALMD!B"&amp;MATCH(W4,ALMD!$C$3:$C$18,0)+2),""),"")</f>
        <v/>
      </c>
      <c r="V4" s="512" t="e">
        <f>Setup!$U$7&amp;" "&amp;Setup!$T$7</f>
        <v>#N/A</v>
      </c>
      <c r="W4" s="533">
        <f>J14</f>
        <v>37337</v>
      </c>
      <c r="X4" s="534" t="s">
        <v>69</v>
      </c>
      <c r="Y4" s="512">
        <f t="shared" si="12"/>
        <v>2</v>
      </c>
      <c r="Z4" s="512">
        <f t="shared" si="13"/>
        <v>3</v>
      </c>
      <c r="AA4" s="521">
        <f t="shared" si="14"/>
        <v>0</v>
      </c>
      <c r="AB4" s="512">
        <f ca="1">IF(OR($Z4=0,$Z4="",$U4="DQ"),0,VLOOKUP($AJ4,tables!$AF:$AG,2,FALSE))</f>
        <v>9</v>
      </c>
      <c r="AC4" s="522">
        <f>IF(W4&gt;0,YEAR(Setup!$B$8)-YEAR(VLOOKUP(W4,ALMD!$C:$F,3,FALSE)),0)</f>
        <v>14</v>
      </c>
      <c r="AE4" s="513">
        <f>MD!$I7</f>
        <v>40747</v>
      </c>
      <c r="AF4" s="524" t="str">
        <f>MD!$K7</f>
        <v>ΤΟΥΜΠΑΝΙΑΡΗ Μ</v>
      </c>
      <c r="AG4" s="512">
        <f>IF(AE4&gt;0,MD!$A7,"")</f>
        <v>3</v>
      </c>
      <c r="AH4" s="512">
        <f>MD!$G7</f>
        <v>16</v>
      </c>
      <c r="AJ4" s="526" t="str">
        <f>SUBSTITUTE(SUBSTITUTE(Setup!$B$5&amp;"S-"&amp;Setup!$B$13&amp;"-"&amp;X4,"Ανδ-",""),"Γυν-","")</f>
        <v>Ε3S-14-3_4</v>
      </c>
      <c r="AK4" s="527"/>
      <c r="AL4" s="528" t="e">
        <f t="shared" si="5"/>
        <v>#N/A</v>
      </c>
      <c r="AM4" s="529" t="e">
        <f t="shared" si="6"/>
        <v>#N/A</v>
      </c>
      <c r="AN4" s="523" t="str">
        <f t="shared" si="7"/>
        <v>ΔΕΛΗ Μ</v>
      </c>
      <c r="AO4" s="523" t="str">
        <f t="shared" si="8"/>
        <v>ΚΛΑΟΥΔΑΤΟΥ Δ</v>
      </c>
    </row>
    <row r="5" spans="1:42">
      <c r="A5" s="511" t="str">
        <f>Setup!$B$3</f>
        <v>ΣΤ' ΕΝΩΣΗ</v>
      </c>
      <c r="B5" s="512">
        <f>Setup!$Z$6</f>
        <v>294</v>
      </c>
      <c r="C5" s="512" t="str">
        <f>Setup!$Z$5</f>
        <v>Ε3 26η (ΣΤ)</v>
      </c>
      <c r="D5" s="512" t="str">
        <f>SUBSTITUTE(TRIM(Setup!$B$6),"-","")</f>
        <v>Κ14</v>
      </c>
      <c r="E5" s="512" t="s">
        <v>547</v>
      </c>
      <c r="F5" s="512" t="str">
        <f>TEXT(Setup!$B$8,"ΕΕΕΕ-ΜΜ-ΗΗ")</f>
        <v>2018-06-30</v>
      </c>
      <c r="G5" s="513" t="e">
        <f>Setup!$U$7&amp;" "&amp;Setup!$T$7</f>
        <v>#N/A</v>
      </c>
      <c r="H5" s="512" t="s">
        <v>898</v>
      </c>
      <c r="I5" s="514">
        <f>IF(OR(MD!$M$11=1,MD!$M$11=2), IF(MD!$M$11=1,MD!$I$11,MD!$I$12),"")</f>
        <v>33355</v>
      </c>
      <c r="J5" s="514">
        <f>IF(OR(MD!$M$11=1,MD!$M$11=2), IF(MD!$M$11=2,MD!$I$11,MD!$I$12),"")</f>
        <v>40340</v>
      </c>
      <c r="K5" s="514" t="str">
        <f>TRIM(MD!$O12)</f>
        <v>40 40</v>
      </c>
      <c r="L5" s="515">
        <f t="shared" si="0"/>
        <v>8</v>
      </c>
      <c r="M5" s="515">
        <f t="shared" si="1"/>
        <v>7</v>
      </c>
      <c r="N5" s="515">
        <f t="shared" si="2"/>
        <v>7</v>
      </c>
      <c r="O5" s="516">
        <f t="shared" si="3"/>
        <v>13</v>
      </c>
      <c r="P5" s="515">
        <f t="shared" si="9"/>
        <v>33355</v>
      </c>
      <c r="Q5" s="515">
        <f t="shared" si="10"/>
        <v>40340</v>
      </c>
      <c r="R5" s="516" t="str">
        <f t="shared" si="11"/>
        <v/>
      </c>
      <c r="T5" s="510">
        <f t="shared" si="4"/>
        <v>4</v>
      </c>
      <c r="U5" s="518" t="str">
        <f ca="1">IF(NOT(OR(W5=0,W5=" ",W5="")),IF(INDIRECT("ALMD!B"&amp;MATCH(W5,ALMD!$C$3:$C$18,0)+2)&gt;0,INDIRECT("ALMD!B"&amp;MATCH(W5,ALMD!$C$3:$C$18,0)+2),""),"")</f>
        <v/>
      </c>
      <c r="V5" s="512" t="e">
        <f>Setup!$U$7&amp;" "&amp;Setup!$T$7</f>
        <v>#N/A</v>
      </c>
      <c r="W5" s="533">
        <f>J15</f>
        <v>35985</v>
      </c>
      <c r="X5" s="534" t="s">
        <v>69</v>
      </c>
      <c r="Y5" s="512">
        <f t="shared" si="12"/>
        <v>2</v>
      </c>
      <c r="Z5" s="512">
        <f t="shared" si="13"/>
        <v>3</v>
      </c>
      <c r="AA5" s="521">
        <f t="shared" si="14"/>
        <v>0</v>
      </c>
      <c r="AB5" s="512">
        <f ca="1">IF(OR($Z5=0,$Z5="",$U5="DQ"),0,VLOOKUP($AJ5,tables!$AF:$AG,2,FALSE))</f>
        <v>9</v>
      </c>
      <c r="AC5" s="522">
        <f>IF(W5&gt;0,YEAR(Setup!$B$8)-YEAR(VLOOKUP(W5,ALMD!$C:$F,3,FALSE)),0)</f>
        <v>13</v>
      </c>
      <c r="AE5" s="513">
        <f>MD!$I8</f>
        <v>38912</v>
      </c>
      <c r="AF5" s="524" t="str">
        <f>MD!$K8</f>
        <v>ΖΩΓΡΑΦΟΥ Α</v>
      </c>
      <c r="AG5" s="512">
        <f>IF(AE5&gt;0,MD!$A8,"")</f>
        <v>4</v>
      </c>
      <c r="AH5" s="512">
        <f>MD!$G8</f>
        <v>15</v>
      </c>
      <c r="AJ5" s="526" t="str">
        <f>SUBSTITUTE(SUBSTITUTE(Setup!$B$5&amp;"S-"&amp;Setup!$B$13&amp;"-"&amp;X5,"Ανδ-",""),"Γυν-","")</f>
        <v>Ε3S-14-3_4</v>
      </c>
      <c r="AK5" s="527"/>
      <c r="AL5" s="528" t="e">
        <f t="shared" si="5"/>
        <v>#N/A</v>
      </c>
      <c r="AM5" s="529" t="e">
        <f t="shared" si="6"/>
        <v>#N/A</v>
      </c>
      <c r="AN5" s="523" t="str">
        <f t="shared" si="7"/>
        <v>ΒΟΥΔΟΥΡΗ Μ</v>
      </c>
      <c r="AO5" s="523" t="str">
        <f t="shared" si="8"/>
        <v>ΝΙΚΟΛΑΚΟΠΟΥΛΟΥ Α</v>
      </c>
    </row>
    <row r="6" spans="1:42">
      <c r="A6" s="511" t="str">
        <f>Setup!$B$3</f>
        <v>ΣΤ' ΕΝΩΣΗ</v>
      </c>
      <c r="B6" s="512">
        <f>Setup!$Z$6</f>
        <v>294</v>
      </c>
      <c r="C6" s="512" t="str">
        <f>Setup!$Z$5</f>
        <v>Ε3 26η (ΣΤ)</v>
      </c>
      <c r="D6" s="512" t="str">
        <f>SUBSTITUTE(TRIM(Setup!$B$6),"-","")</f>
        <v>Κ14</v>
      </c>
      <c r="E6" s="512" t="s">
        <v>547</v>
      </c>
      <c r="F6" s="512" t="str">
        <f>TEXT(Setup!$B$8,"ΕΕΕΕ-ΜΜ-ΗΗ")</f>
        <v>2018-06-30</v>
      </c>
      <c r="G6" s="513" t="e">
        <f>Setup!$U$7&amp;" "&amp;Setup!$T$7</f>
        <v>#N/A</v>
      </c>
      <c r="H6" s="512" t="s">
        <v>898</v>
      </c>
      <c r="I6" s="514">
        <f>IF(OR(MD!$M$13=1,MD!$M$13=2), IF(MD!$M$13=1,MD!$I$13,MD!$I$14),"")</f>
        <v>35985</v>
      </c>
      <c r="J6" s="514">
        <f>IF(OR(MD!$M$13=1,MD!$M$13=2), IF(MD!$M$13=2,MD!$I$13,MD!$I$14),"")</f>
        <v>35595</v>
      </c>
      <c r="K6" s="514" t="str">
        <f>TRIM(MD!$O14)</f>
        <v>41 42</v>
      </c>
      <c r="L6" s="515">
        <f t="shared" si="0"/>
        <v>9</v>
      </c>
      <c r="M6" s="515">
        <f t="shared" si="1"/>
        <v>10</v>
      </c>
      <c r="N6" s="515">
        <f t="shared" si="2"/>
        <v>4</v>
      </c>
      <c r="O6" s="516">
        <f t="shared" si="3"/>
        <v>9</v>
      </c>
      <c r="P6" s="515">
        <f t="shared" si="9"/>
        <v>35985</v>
      </c>
      <c r="Q6" s="515">
        <f t="shared" si="10"/>
        <v>35595</v>
      </c>
      <c r="R6" s="516" t="str">
        <f t="shared" si="11"/>
        <v/>
      </c>
      <c r="T6" s="510">
        <f t="shared" si="4"/>
        <v>15</v>
      </c>
      <c r="U6" s="518" t="str">
        <f ca="1">IF(NOT(OR(W6=0,W6=" ",W6="")),IF(INDIRECT("ALMD!B"&amp;MATCH(W6,ALMD!$C$3:$C$18,0)+2)&gt;0,INDIRECT("ALMD!B"&amp;MATCH(W6,ALMD!$C$3:$C$18,0)+2),""),"")</f>
        <v/>
      </c>
      <c r="V6" s="512" t="e">
        <f>Setup!$U$7&amp;" "&amp;Setup!$T$7</f>
        <v>#N/A</v>
      </c>
      <c r="W6" s="535">
        <f>J10</f>
        <v>38912</v>
      </c>
      <c r="X6" s="536" t="s">
        <v>70</v>
      </c>
      <c r="Y6" s="512">
        <f t="shared" si="12"/>
        <v>1</v>
      </c>
      <c r="Z6" s="512">
        <f t="shared" si="13"/>
        <v>2</v>
      </c>
      <c r="AA6" s="521">
        <f t="shared" si="14"/>
        <v>0</v>
      </c>
      <c r="AB6" s="512">
        <f ca="1">IF(OR($Z6=0,$Z6="",$U6="DQ"),0,VLOOKUP($AJ6,tables!$AF:$AG,2,FALSE))</f>
        <v>6</v>
      </c>
      <c r="AC6" s="522">
        <f>IF(W6&gt;0,YEAR(Setup!$B$8)-YEAR(VLOOKUP(W6,ALMD!$C:$F,3,FALSE)),0)</f>
        <v>12</v>
      </c>
      <c r="AE6" s="513">
        <f>MD!$I9</f>
        <v>37337</v>
      </c>
      <c r="AF6" s="524" t="str">
        <f>MD!$K9</f>
        <v>ΔΕΛΗ Μ</v>
      </c>
      <c r="AG6" s="512">
        <f>IF(AE6&gt;0,MD!$A9,"")</f>
        <v>5</v>
      </c>
      <c r="AH6" s="512">
        <f>MD!$G9</f>
        <v>3</v>
      </c>
      <c r="AJ6" s="537" t="str">
        <f>SUBSTITUTE(SUBSTITUTE(IF(AND(OR(Y6=0,Y6=""), Setup!$B$17&gt;""), Setup!$B$5&amp;"S-"&amp;Setup!$B$13&amp;"-"&amp;Setup!$B$17, Setup!$B$5&amp;"S-"&amp;Setup!$B$13&amp;"-"&amp;X6),"Ανδ-",""),"Γυν-","")</f>
        <v>Ε3S-14-5_8</v>
      </c>
      <c r="AK6" s="527"/>
      <c r="AL6" s="528" t="e">
        <f t="shared" si="5"/>
        <v>#N/A</v>
      </c>
      <c r="AM6" s="529" t="e">
        <f t="shared" si="6"/>
        <v>#N/A</v>
      </c>
      <c r="AN6" s="523" t="str">
        <f t="shared" si="7"/>
        <v>ΖΟΥΓΡΑ Ι</v>
      </c>
      <c r="AO6" s="523" t="str">
        <f t="shared" si="8"/>
        <v>ΤΟΥΛΑ Μ</v>
      </c>
    </row>
    <row r="7" spans="1:42">
      <c r="A7" s="511" t="str">
        <f>Setup!$B$3</f>
        <v>ΣΤ' ΕΝΩΣΗ</v>
      </c>
      <c r="B7" s="512">
        <f>Setup!$Z$6</f>
        <v>294</v>
      </c>
      <c r="C7" s="512" t="str">
        <f>Setup!$Z$5</f>
        <v>Ε3 26η (ΣΤ)</v>
      </c>
      <c r="D7" s="512" t="str">
        <f>SUBSTITUTE(TRIM(Setup!$B$6),"-","")</f>
        <v>Κ14</v>
      </c>
      <c r="E7" s="512" t="s">
        <v>547</v>
      </c>
      <c r="F7" s="512" t="str">
        <f>TEXT(Setup!$B$8,"ΕΕΕΕ-ΜΜ-ΗΗ")</f>
        <v>2018-06-30</v>
      </c>
      <c r="G7" s="513" t="e">
        <f>Setup!$U$7&amp;" "&amp;Setup!$T$7</f>
        <v>#N/A</v>
      </c>
      <c r="H7" s="512" t="s">
        <v>898</v>
      </c>
      <c r="I7" s="514">
        <f>IF(OR(MD!$M$15=1,MD!$M$15=2), IF(MD!$M$15=1,MD!$I$15,MD!$I$16),"")</f>
        <v>35515</v>
      </c>
      <c r="J7" s="514">
        <f>IF(OR(MD!$M$15=1,MD!$M$15=2), IF(MD!$M$15=2,MD!$I$15,MD!$I$16),"")</f>
        <v>33668</v>
      </c>
      <c r="K7" s="514" t="str">
        <f>TRIM(MD!$O16)</f>
        <v>42 41</v>
      </c>
      <c r="L7" s="515">
        <f t="shared" si="0"/>
        <v>12</v>
      </c>
      <c r="M7" s="515">
        <f t="shared" si="1"/>
        <v>11</v>
      </c>
      <c r="N7" s="515">
        <f t="shared" si="2"/>
        <v>10</v>
      </c>
      <c r="O7" s="516">
        <f t="shared" si="3"/>
        <v>6</v>
      </c>
      <c r="P7" s="515">
        <f t="shared" si="9"/>
        <v>35515</v>
      </c>
      <c r="Q7" s="515">
        <f t="shared" si="10"/>
        <v>33668</v>
      </c>
      <c r="R7" s="516" t="str">
        <f t="shared" si="11"/>
        <v/>
      </c>
      <c r="T7" s="510">
        <f t="shared" si="4"/>
        <v>7</v>
      </c>
      <c r="U7" s="518" t="str">
        <f ca="1">IF(NOT(OR(W7=0,W7=" ",W7="")),IF(INDIRECT("ALMD!B"&amp;MATCH(W7,ALMD!$C$3:$C$18,0)+2)&gt;0,INDIRECT("ALMD!B"&amp;MATCH(W7,ALMD!$C$3:$C$18,0)+2),""),"")</f>
        <v/>
      </c>
      <c r="V7" s="512" t="e">
        <f>Setup!$U$7&amp;" "&amp;Setup!$T$7</f>
        <v>#N/A</v>
      </c>
      <c r="W7" s="535">
        <f>J11</f>
        <v>33355</v>
      </c>
      <c r="X7" s="536" t="s">
        <v>70</v>
      </c>
      <c r="Y7" s="512">
        <f t="shared" si="12"/>
        <v>1</v>
      </c>
      <c r="Z7" s="512">
        <f t="shared" si="13"/>
        <v>2</v>
      </c>
      <c r="AA7" s="521">
        <f t="shared" si="14"/>
        <v>0</v>
      </c>
      <c r="AB7" s="512">
        <f ca="1">IF(OR($Z7=0,$Z7="",$U7="DQ"),0,VLOOKUP($AJ7,tables!$AF:$AG,2,FALSE))</f>
        <v>6</v>
      </c>
      <c r="AC7" s="522">
        <f>IF(W7&gt;0,YEAR(Setup!$B$8)-YEAR(VLOOKUP(W7,ALMD!$C:$F,3,FALSE)),0)</f>
        <v>14</v>
      </c>
      <c r="AE7" s="513">
        <f>MD!$I10</f>
        <v>38401</v>
      </c>
      <c r="AF7" s="524" t="str">
        <f>MD!$K10</f>
        <v>ΚΛΑΟΥΔΑΤΟΥ Δ</v>
      </c>
      <c r="AG7" s="512">
        <f>IF(AE7&gt;0,MD!$A10,"")</f>
        <v>6</v>
      </c>
      <c r="AH7" s="512">
        <f>MD!$G10</f>
        <v>11</v>
      </c>
      <c r="AJ7" s="537" t="str">
        <f>SUBSTITUTE(SUBSTITUTE(IF(AND(OR(Y7=0,Y7=""), Setup!$B$17&gt;""), Setup!$B$5&amp;"S-"&amp;Setup!$B$13&amp;"-"&amp;Setup!$B$17, Setup!$B$5&amp;"S-"&amp;Setup!$B$13&amp;"-"&amp;X7),"Ανδ-",""),"Γυν-","")</f>
        <v>Ε3S-14-5_8</v>
      </c>
      <c r="AK7" s="527"/>
      <c r="AL7" s="528" t="e">
        <f t="shared" si="5"/>
        <v>#N/A</v>
      </c>
      <c r="AM7" s="529" t="e">
        <f t="shared" si="6"/>
        <v>#N/A</v>
      </c>
      <c r="AN7" s="523" t="str">
        <f t="shared" si="7"/>
        <v>ΚΟΤΙΝΗ Μ</v>
      </c>
      <c r="AO7" s="523" t="str">
        <f t="shared" si="8"/>
        <v>ΚΑΛΤΕΖΙΩΤΗ Ε</v>
      </c>
    </row>
    <row r="8" spans="1:42">
      <c r="A8" s="511" t="str">
        <f>Setup!$B$3</f>
        <v>ΣΤ' ΕΝΩΣΗ</v>
      </c>
      <c r="B8" s="512">
        <f>Setup!$Z$6</f>
        <v>294</v>
      </c>
      <c r="C8" s="512" t="str">
        <f>Setup!$Z$5</f>
        <v>Ε3 26η (ΣΤ)</v>
      </c>
      <c r="D8" s="512" t="str">
        <f>SUBSTITUTE(TRIM(Setup!$B$6),"-","")</f>
        <v>Κ14</v>
      </c>
      <c r="E8" s="512" t="s">
        <v>547</v>
      </c>
      <c r="F8" s="512" t="str">
        <f>TEXT(Setup!$B$8,"ΕΕΕΕ-ΜΜ-ΗΗ")</f>
        <v>2018-06-30</v>
      </c>
      <c r="G8" s="513" t="e">
        <f>Setup!$U$7&amp;" "&amp;Setup!$T$7</f>
        <v>#N/A</v>
      </c>
      <c r="H8" s="512" t="s">
        <v>898</v>
      </c>
      <c r="I8" s="514">
        <f>IF(OR(MD!$M$17=1,MD!$M$17=2), IF(MD!$M$17=1,MD!$I$17,MD!$I$18),"")</f>
        <v>90169</v>
      </c>
      <c r="J8" s="514">
        <f>IF(OR(MD!$M$17=1,MD!$M$17=2), IF(MD!$M$17=2,MD!$I$17,MD!$I$18),"")</f>
        <v>38845</v>
      </c>
      <c r="K8" s="514" t="str">
        <f>TRIM(MD!$O18)</f>
        <v>40 42</v>
      </c>
      <c r="L8" s="515">
        <f t="shared" si="0"/>
        <v>13</v>
      </c>
      <c r="M8" s="515">
        <f t="shared" si="1"/>
        <v>14</v>
      </c>
      <c r="N8" s="515">
        <f t="shared" si="2"/>
        <v>5</v>
      </c>
      <c r="O8" s="516">
        <f t="shared" si="3"/>
        <v>12</v>
      </c>
      <c r="P8" s="515">
        <f t="shared" si="9"/>
        <v>90169</v>
      </c>
      <c r="Q8" s="515">
        <f t="shared" si="10"/>
        <v>38845</v>
      </c>
      <c r="R8" s="516" t="str">
        <f t="shared" si="11"/>
        <v/>
      </c>
      <c r="T8" s="510">
        <f t="shared" si="4"/>
        <v>10</v>
      </c>
      <c r="U8" s="518" t="str">
        <f ca="1">IF(NOT(OR(W8=0,W8=" ",W8="")),IF(INDIRECT("ALMD!B"&amp;MATCH(W8,ALMD!$C$3:$C$18,0)+2)&gt;0,INDIRECT("ALMD!B"&amp;MATCH(W8,ALMD!$C$3:$C$18,0)+2),""),"")</f>
        <v/>
      </c>
      <c r="V8" s="512" t="e">
        <f>Setup!$U$7&amp;" "&amp;Setup!$T$7</f>
        <v>#N/A</v>
      </c>
      <c r="W8" s="535">
        <f>J12</f>
        <v>35515</v>
      </c>
      <c r="X8" s="536" t="s">
        <v>70</v>
      </c>
      <c r="Y8" s="512">
        <f t="shared" si="12"/>
        <v>1</v>
      </c>
      <c r="Z8" s="512">
        <f t="shared" si="13"/>
        <v>2</v>
      </c>
      <c r="AA8" s="521">
        <f t="shared" si="14"/>
        <v>0</v>
      </c>
      <c r="AB8" s="512">
        <f ca="1">IF(OR($Z8=0,$Z8="",$U8="DQ"),0,VLOOKUP($AJ8,tables!$AF:$AG,2,FALSE))</f>
        <v>6</v>
      </c>
      <c r="AC8" s="522">
        <f>IF(W8&gt;0,YEAR(Setup!$B$8)-YEAR(VLOOKUP(W8,ALMD!$C:$F,3,FALSE)),0)</f>
        <v>12</v>
      </c>
      <c r="AE8" s="513">
        <f>MD!$I11</f>
        <v>40340</v>
      </c>
      <c r="AF8" s="524" t="str">
        <f>MD!$K11</f>
        <v>ΝΙΚΟΛΑΚΟΠΟΥΛΟΥ Α</v>
      </c>
      <c r="AG8" s="512">
        <f>IF(AE8&gt;0,MD!$A11,"")</f>
        <v>7</v>
      </c>
      <c r="AH8" s="512">
        <f>MD!$G11</f>
        <v>13</v>
      </c>
      <c r="AJ8" s="537" t="str">
        <f>SUBSTITUTE(SUBSTITUTE(IF(AND(OR(Y8=0,Y8=""), Setup!$B$17&gt;""), Setup!$B$5&amp;"S-"&amp;Setup!$B$13&amp;"-"&amp;Setup!$B$17, Setup!$B$5&amp;"S-"&amp;Setup!$B$13&amp;"-"&amp;X8),"Ανδ-",""),"Γυν-","")</f>
        <v>Ε3S-14-5_8</v>
      </c>
      <c r="AK8" s="527"/>
      <c r="AL8" s="528" t="e">
        <f t="shared" si="5"/>
        <v>#N/A</v>
      </c>
      <c r="AM8" s="529" t="e">
        <f t="shared" si="6"/>
        <v>#N/A</v>
      </c>
      <c r="AN8" s="523" t="str">
        <f t="shared" si="7"/>
        <v>ΑΣΕΝΟΒΑ Γ</v>
      </c>
      <c r="AO8" s="523" t="str">
        <f t="shared" si="8"/>
        <v>ΤΣΙΛΙΜΠΗ Δ</v>
      </c>
    </row>
    <row r="9" spans="1:42">
      <c r="A9" s="511" t="str">
        <f>Setup!$B$3</f>
        <v>ΣΤ' ΕΝΩΣΗ</v>
      </c>
      <c r="B9" s="512">
        <f>Setup!$Z$6</f>
        <v>294</v>
      </c>
      <c r="C9" s="512" t="str">
        <f>Setup!$Z$5</f>
        <v>Ε3 26η (ΣΤ)</v>
      </c>
      <c r="D9" s="512" t="str">
        <f>SUBSTITUTE(TRIM(Setup!$B$6),"-","")</f>
        <v>Κ14</v>
      </c>
      <c r="E9" s="512" t="s">
        <v>547</v>
      </c>
      <c r="F9" s="512" t="str">
        <f>TEXT(Setup!$B$8,"ΕΕΕΕ-ΜΜ-ΗΗ")</f>
        <v>2018-06-30</v>
      </c>
      <c r="G9" s="513" t="e">
        <f>Setup!$U$7&amp;" "&amp;Setup!$T$7</f>
        <v>#N/A</v>
      </c>
      <c r="H9" s="512" t="s">
        <v>898</v>
      </c>
      <c r="I9" s="514">
        <f>IF(OR(MD!$M$19=1,MD!$M$19=2), IF(MD!$M$19=1,MD!$I$19,MD!$I$20),"")</f>
        <v>37585</v>
      </c>
      <c r="J9" s="514">
        <f>IF(OR(MD!$M$19=1,MD!$M$19=2), IF(MD!$M$19=2,MD!$I$19,MD!$I$20),"")</f>
        <v>39327</v>
      </c>
      <c r="K9" s="514" t="str">
        <f>TRIM(MD!$O20)</f>
        <v>40 40</v>
      </c>
      <c r="L9" s="515">
        <f t="shared" si="0"/>
        <v>16</v>
      </c>
      <c r="M9" s="515">
        <f t="shared" si="1"/>
        <v>15</v>
      </c>
      <c r="N9" s="515">
        <f t="shared" si="2"/>
        <v>2</v>
      </c>
      <c r="O9" s="516">
        <f t="shared" si="3"/>
        <v>8</v>
      </c>
      <c r="P9" s="515">
        <f t="shared" si="9"/>
        <v>37585</v>
      </c>
      <c r="Q9" s="515">
        <f t="shared" si="10"/>
        <v>39327</v>
      </c>
      <c r="R9" s="516" t="str">
        <f t="shared" si="11"/>
        <v/>
      </c>
      <c r="T9" s="510">
        <f t="shared" si="4"/>
        <v>5</v>
      </c>
      <c r="U9" s="518" t="str">
        <f ca="1">IF(NOT(OR(W9=0,W9=" ",W9="")),IF(INDIRECT("ALMD!B"&amp;MATCH(W9,ALMD!$C$3:$C$18,0)+2)&gt;0,INDIRECT("ALMD!B"&amp;MATCH(W9,ALMD!$C$3:$C$18,0)+2),""),"")</f>
        <v/>
      </c>
      <c r="V9" s="512" t="e">
        <f>Setup!$U$7&amp;" "&amp;Setup!$T$7</f>
        <v>#N/A</v>
      </c>
      <c r="W9" s="535">
        <f>J13</f>
        <v>90169</v>
      </c>
      <c r="X9" s="536" t="s">
        <v>70</v>
      </c>
      <c r="Y9" s="512">
        <f t="shared" si="12"/>
        <v>1</v>
      </c>
      <c r="Z9" s="512">
        <f t="shared" si="13"/>
        <v>2</v>
      </c>
      <c r="AA9" s="521">
        <f t="shared" si="14"/>
        <v>0</v>
      </c>
      <c r="AB9" s="512">
        <f ca="1">IF(OR($Z9=0,$Z9="",$U9="DQ"),0,VLOOKUP($AJ9,tables!$AF:$AG,2,FALSE))</f>
        <v>6</v>
      </c>
      <c r="AC9" s="522">
        <f>IF(W9&gt;0,YEAR(Setup!$B$8)-YEAR(VLOOKUP(W9,ALMD!$C:$F,3,FALSE)),0)</f>
        <v>118</v>
      </c>
      <c r="AE9" s="513">
        <f>MD!$I12</f>
        <v>33355</v>
      </c>
      <c r="AF9" s="524" t="str">
        <f>MD!$K12</f>
        <v>ΒΟΥΔΟΥΡΗ Μ</v>
      </c>
      <c r="AG9" s="512">
        <f>IF(AE9&gt;0,MD!$A12,"")</f>
        <v>8</v>
      </c>
      <c r="AH9" s="512">
        <f>MD!$G12</f>
        <v>7</v>
      </c>
      <c r="AJ9" s="537" t="str">
        <f>SUBSTITUTE(SUBSTITUTE(IF(AND(OR(Y9=0,Y9=""), Setup!$B$17&gt;""), Setup!$B$5&amp;"S-"&amp;Setup!$B$13&amp;"-"&amp;Setup!$B$17, Setup!$B$5&amp;"S-"&amp;Setup!$B$13&amp;"-"&amp;X9),"Ανδ-",""),"Γυν-","")</f>
        <v>Ε3S-14-5_8</v>
      </c>
      <c r="AK9" s="527"/>
      <c r="AL9" s="528" t="e">
        <f t="shared" ref="AL9:AL16" si="15">IF(AO9&gt;" ", IF(OR(AM9=AM10,AM9=AM8), IF(AM9=AM10,AN9&amp;"/"&amp;AN10&amp;" - "&amp;AO9&amp;"/"&amp;AO10, AN8&amp;"/"&amp;AN9&amp;" - "&amp;AO8&amp;"/"&amp;AO9),AN9&amp;" - "&amp;AO9), IF(OR(AM9=AM10,AM9=AM8), IF(AM9=AM10,AN9&amp;"/"&amp;AN10, AN8&amp;"/"&amp;AN9),AN9))</f>
        <v>#N/A</v>
      </c>
      <c r="AM9" s="529" t="e">
        <f t="shared" ref="AM9:AM16" si="16">G9&amp;H9&amp;L9</f>
        <v>#N/A</v>
      </c>
      <c r="AN9" s="523" t="str">
        <f t="shared" si="7"/>
        <v>ΣΤΡΑΤΗ Γ</v>
      </c>
      <c r="AO9" s="523" t="str">
        <f t="shared" si="8"/>
        <v>ΜΠΟΥΖΟΥ Ε</v>
      </c>
    </row>
    <row r="10" spans="1:42">
      <c r="A10" s="511" t="str">
        <f>Setup!$B$3</f>
        <v>ΣΤ' ΕΝΩΣΗ</v>
      </c>
      <c r="B10" s="512">
        <f>Setup!$Z$6</f>
        <v>294</v>
      </c>
      <c r="C10" s="512" t="str">
        <f>Setup!$Z$5</f>
        <v>Ε3 26η (ΣΤ)</v>
      </c>
      <c r="D10" s="512" t="str">
        <f>SUBSTITUTE(TRIM(Setup!$B$6),"-","")</f>
        <v>Κ14</v>
      </c>
      <c r="E10" s="512" t="s">
        <v>547</v>
      </c>
      <c r="F10" s="512" t="str">
        <f>TEXT(Setup!$B$8,"ΕΕΕΕ-ΜΜ-ΗΗ")</f>
        <v>2018-06-30</v>
      </c>
      <c r="G10" s="513" t="e">
        <f>Setup!$U$7&amp;" "&amp;Setup!$T$7</f>
        <v>#N/A</v>
      </c>
      <c r="H10" s="538" t="s">
        <v>897</v>
      </c>
      <c r="I10" s="539">
        <f>IF(OR(MD!$P$6=1,MD!$P$6=2), IF(MD!$P$6 =1,MD!$N$5,MD!$N$7),"")</f>
        <v>26198</v>
      </c>
      <c r="J10" s="539">
        <f>IF(OR(MD!$P$6 =1,MD!$P$6 =2), IF(MD!$P$6 =2,MD!$N$5,MD!$N$7),"")</f>
        <v>38912</v>
      </c>
      <c r="K10" s="539" t="str">
        <f>TRIM(MD!$R7)</f>
        <v>41 41</v>
      </c>
      <c r="L10" s="515">
        <f t="shared" si="0"/>
        <v>1</v>
      </c>
      <c r="M10" s="515">
        <f t="shared" si="1"/>
        <v>4</v>
      </c>
      <c r="N10" s="515">
        <f t="shared" si="2"/>
        <v>1</v>
      </c>
      <c r="O10" s="516">
        <f t="shared" si="3"/>
        <v>15</v>
      </c>
      <c r="P10" s="515">
        <f t="shared" si="9"/>
        <v>26198</v>
      </c>
      <c r="Q10" s="515">
        <f t="shared" si="10"/>
        <v>38912</v>
      </c>
      <c r="R10" s="516" t="str">
        <f t="shared" si="11"/>
        <v/>
      </c>
      <c r="T10" s="510">
        <f t="shared" si="4"/>
        <v>14</v>
      </c>
      <c r="U10" s="518" t="str">
        <f ca="1">IF(NOT(OR(W10=0,W10=" ",W10="")),IF(INDIRECT("ALMD!B"&amp;MATCH(W10,ALMD!$C$3:$C$18,0)+2)&gt;0,INDIRECT("ALMD!B"&amp;MATCH(W10,ALMD!$C$3:$C$18,0)+2),""),"")</f>
        <v/>
      </c>
      <c r="V10" s="512" t="e">
        <f>Setup!$U$7&amp;" "&amp;Setup!$T$7</f>
        <v>#N/A</v>
      </c>
      <c r="W10" s="540">
        <f t="shared" ref="W10:W17" si="17">J2</f>
        <v>34396</v>
      </c>
      <c r="X10" s="541" t="s">
        <v>71</v>
      </c>
      <c r="Y10" s="512">
        <f t="shared" si="12"/>
        <v>0</v>
      </c>
      <c r="Z10" s="512">
        <f t="shared" si="13"/>
        <v>1</v>
      </c>
      <c r="AA10" s="521">
        <f t="shared" si="14"/>
        <v>0</v>
      </c>
      <c r="AB10" s="512">
        <f ca="1">IF(OR($Z10=0,$Z10="",$U10="DQ"),0,VLOOKUP($AJ10,tables!$AF:$AG,2,FALSE))</f>
        <v>3</v>
      </c>
      <c r="AC10" s="522">
        <f>IF(W10&gt;0,YEAR(Setup!$B$8)-YEAR(VLOOKUP(W10,ALMD!$C:$F,3,FALSE)),0)</f>
        <v>13</v>
      </c>
      <c r="AE10" s="513">
        <f>MD!$I13</f>
        <v>35985</v>
      </c>
      <c r="AF10" s="524" t="str">
        <f>MD!$K13</f>
        <v>ΖΟΥΓΡΑ Ι</v>
      </c>
      <c r="AG10" s="512">
        <f>IF(AE10&gt;0,MD!$A13,"")</f>
        <v>9</v>
      </c>
      <c r="AH10" s="512">
        <f>MD!$G13</f>
        <v>4</v>
      </c>
      <c r="AJ10" s="537" t="str">
        <f>SUBSTITUTE(SUBSTITUTE(IF(AND(OR(Y10=0,Y10=""), Setup!$B$17&gt;""), Setup!$B$5&amp;"S-"&amp;Setup!$B$13&amp;"-"&amp;Setup!$B$17, Setup!$B$5&amp;"S-"&amp;Setup!$B$13&amp;"-"&amp;X10),"Ανδ-",""),"Γυν-","")</f>
        <v>Ε3S-14-17_32</v>
      </c>
      <c r="AK10" s="527"/>
      <c r="AL10" s="528" t="e">
        <f t="shared" si="15"/>
        <v>#N/A</v>
      </c>
      <c r="AM10" s="529" t="e">
        <f t="shared" si="16"/>
        <v>#N/A</v>
      </c>
      <c r="AN10" s="523" t="str">
        <f t="shared" si="7"/>
        <v>ΛΑΜΠΡΟΠΟΥΛΟΥ Β</v>
      </c>
      <c r="AO10" s="523" t="str">
        <f t="shared" si="8"/>
        <v>ΖΩΓΡΑΦΟΥ Α</v>
      </c>
    </row>
    <row r="11" spans="1:42">
      <c r="A11" s="511" t="str">
        <f>Setup!$B$3</f>
        <v>ΣΤ' ΕΝΩΣΗ</v>
      </c>
      <c r="B11" s="512">
        <f>Setup!$Z$6</f>
        <v>294</v>
      </c>
      <c r="C11" s="512" t="str">
        <f>Setup!$Z$5</f>
        <v>Ε3 26η (ΣΤ)</v>
      </c>
      <c r="D11" s="512" t="str">
        <f>SUBSTITUTE(TRIM(Setup!$B$6),"-","")</f>
        <v>Κ14</v>
      </c>
      <c r="E11" s="512" t="s">
        <v>547</v>
      </c>
      <c r="F11" s="512" t="str">
        <f>TEXT(Setup!$B$8,"ΕΕΕΕ-ΜΜ-ΗΗ")</f>
        <v>2018-06-30</v>
      </c>
      <c r="G11" s="513" t="e">
        <f>Setup!$U$7&amp;" "&amp;Setup!$T$7</f>
        <v>#N/A</v>
      </c>
      <c r="H11" s="538" t="s">
        <v>897</v>
      </c>
      <c r="I11" s="539">
        <f>IF(OR(MD!$P$10=1,MD!$P$10=2), IF(MD!$P$10=1,MD!$N$9,MD!$N$11),"")</f>
        <v>37337</v>
      </c>
      <c r="J11" s="539">
        <f>IF(OR(MD!$P$10=1,MD!$P$10=2), IF(MD!$P$10=2,MD!$N$9,MD!$N$11),"")</f>
        <v>33355</v>
      </c>
      <c r="K11" s="539" t="str">
        <f>TRIM(MD!$R11)</f>
        <v>41 41</v>
      </c>
      <c r="L11" s="515">
        <f t="shared" si="0"/>
        <v>5</v>
      </c>
      <c r="M11" s="515">
        <f t="shared" si="1"/>
        <v>8</v>
      </c>
      <c r="N11" s="515">
        <f t="shared" si="2"/>
        <v>3</v>
      </c>
      <c r="O11" s="516">
        <f t="shared" si="3"/>
        <v>7</v>
      </c>
      <c r="P11" s="515">
        <f t="shared" si="9"/>
        <v>37337</v>
      </c>
      <c r="Q11" s="515">
        <f t="shared" si="10"/>
        <v>33355</v>
      </c>
      <c r="R11" s="516" t="str">
        <f t="shared" si="11"/>
        <v/>
      </c>
      <c r="T11" s="510">
        <f t="shared" si="4"/>
        <v>16</v>
      </c>
      <c r="U11" s="518" t="str">
        <f ca="1">IF(NOT(OR(W11=0,W11=" ",W11="")),IF(INDIRECT("ALMD!B"&amp;MATCH(W11,ALMD!$C$3:$C$18,0)+2)&gt;0,INDIRECT("ALMD!B"&amp;MATCH(W11,ALMD!$C$3:$C$18,0)+2),""),"")</f>
        <v/>
      </c>
      <c r="V11" s="512" t="e">
        <f>Setup!$U$7&amp;" "&amp;Setup!$T$7</f>
        <v>#N/A</v>
      </c>
      <c r="W11" s="540">
        <f t="shared" si="17"/>
        <v>40747</v>
      </c>
      <c r="X11" s="541" t="s">
        <v>71</v>
      </c>
      <c r="Y11" s="512">
        <f t="shared" si="12"/>
        <v>0</v>
      </c>
      <c r="Z11" s="512">
        <f t="shared" si="13"/>
        <v>1</v>
      </c>
      <c r="AA11" s="521">
        <f t="shared" si="14"/>
        <v>0</v>
      </c>
      <c r="AB11" s="512">
        <f ca="1">IF(OR($Z11=0,$Z11="",$U11="DQ"),0,VLOOKUP($AJ11,tables!$AF:$AG,2,FALSE))</f>
        <v>3</v>
      </c>
      <c r="AC11" s="522">
        <f>IF(W11&gt;0,YEAR(Setup!$B$8)-YEAR(VLOOKUP(W11,ALMD!$C:$F,3,FALSE)),0)</f>
        <v>13</v>
      </c>
      <c r="AE11" s="513">
        <f>MD!$I14</f>
        <v>35595</v>
      </c>
      <c r="AF11" s="524" t="str">
        <f>MD!$K14</f>
        <v>ΤΟΥΛΑ Μ</v>
      </c>
      <c r="AG11" s="512">
        <f>IF(AE11&gt;0,MD!$A14,"")</f>
        <v>10</v>
      </c>
      <c r="AH11" s="512">
        <f>MD!$G14</f>
        <v>9</v>
      </c>
      <c r="AJ11" s="537" t="str">
        <f>SUBSTITUTE(SUBSTITUTE(IF(AND(OR(Y11=0,Y11=""), Setup!$B$17&gt;""), Setup!$B$5&amp;"S-"&amp;Setup!$B$13&amp;"-"&amp;Setup!$B$17, Setup!$B$5&amp;"S-"&amp;Setup!$B$13&amp;"-"&amp;X11),"Ανδ-",""),"Γυν-","")</f>
        <v>Ε3S-14-17_32</v>
      </c>
      <c r="AK11" s="527"/>
      <c r="AL11" s="528" t="e">
        <f t="shared" si="15"/>
        <v>#N/A</v>
      </c>
      <c r="AM11" s="529" t="e">
        <f t="shared" si="16"/>
        <v>#N/A</v>
      </c>
      <c r="AN11" s="523" t="str">
        <f t="shared" si="7"/>
        <v>ΔΕΛΗ Μ</v>
      </c>
      <c r="AO11" s="523" t="str">
        <f t="shared" si="8"/>
        <v>ΒΟΥΔΟΥΡΗ Μ</v>
      </c>
    </row>
    <row r="12" spans="1:42">
      <c r="A12" s="511" t="str">
        <f>Setup!$B$3</f>
        <v>ΣΤ' ΕΝΩΣΗ</v>
      </c>
      <c r="B12" s="512">
        <f>Setup!$Z$6</f>
        <v>294</v>
      </c>
      <c r="C12" s="512" t="str">
        <f>Setup!$Z$5</f>
        <v>Ε3 26η (ΣΤ)</v>
      </c>
      <c r="D12" s="512" t="str">
        <f>SUBSTITUTE(TRIM(Setup!$B$6),"-","")</f>
        <v>Κ14</v>
      </c>
      <c r="E12" s="512" t="s">
        <v>547</v>
      </c>
      <c r="F12" s="512" t="str">
        <f>TEXT(Setup!$B$8,"ΕΕΕΕ-ΜΜ-ΗΗ")</f>
        <v>2018-06-30</v>
      </c>
      <c r="G12" s="513" t="e">
        <f>Setup!$U$7&amp;" "&amp;Setup!$T$7</f>
        <v>#N/A</v>
      </c>
      <c r="H12" s="538" t="s">
        <v>897</v>
      </c>
      <c r="I12" s="539">
        <f>IF(OR(MD!$P$14=1,MD!$P$14=2), IF(MD!$P$14=1,MD!$N$13,MD!$N$15),"")</f>
        <v>35985</v>
      </c>
      <c r="J12" s="539">
        <f>IF(OR(MD!$P$14=1,MD!$P$14=2), IF(MD!$P$14=2,MD!$N$13,MD!$N$15),"")</f>
        <v>35515</v>
      </c>
      <c r="K12" s="539" t="str">
        <f>TRIM(MD!$R15)</f>
        <v>54(3) 40</v>
      </c>
      <c r="L12" s="515">
        <f t="shared" si="0"/>
        <v>9</v>
      </c>
      <c r="M12" s="515">
        <f t="shared" si="1"/>
        <v>12</v>
      </c>
      <c r="N12" s="515">
        <f t="shared" si="2"/>
        <v>4</v>
      </c>
      <c r="O12" s="516">
        <f t="shared" si="3"/>
        <v>10</v>
      </c>
      <c r="P12" s="515">
        <f t="shared" si="9"/>
        <v>35985</v>
      </c>
      <c r="Q12" s="515">
        <f t="shared" si="10"/>
        <v>35515</v>
      </c>
      <c r="R12" s="516" t="str">
        <f t="shared" si="11"/>
        <v/>
      </c>
      <c r="T12" s="510">
        <f t="shared" si="4"/>
        <v>11</v>
      </c>
      <c r="U12" s="518" t="str">
        <f ca="1">IF(NOT(OR(W12=0,W12=" ",W12="")),IF(INDIRECT("ALMD!B"&amp;MATCH(W12,ALMD!$C$3:$C$18,0)+2)&gt;0,INDIRECT("ALMD!B"&amp;MATCH(W12,ALMD!$C$3:$C$18,0)+2),""),"")</f>
        <v/>
      </c>
      <c r="V12" s="512" t="e">
        <f>Setup!$U$7&amp;" "&amp;Setup!$T$7</f>
        <v>#N/A</v>
      </c>
      <c r="W12" s="540">
        <f t="shared" si="17"/>
        <v>38401</v>
      </c>
      <c r="X12" s="541" t="s">
        <v>71</v>
      </c>
      <c r="Y12" s="512">
        <f t="shared" si="12"/>
        <v>0</v>
      </c>
      <c r="Z12" s="512">
        <f t="shared" si="13"/>
        <v>1</v>
      </c>
      <c r="AA12" s="521">
        <f t="shared" si="14"/>
        <v>0</v>
      </c>
      <c r="AB12" s="512">
        <f ca="1">IF(OR($Z12=0,$Z12="",$U12="DQ"),0,VLOOKUP($AJ12,tables!$AF:$AG,2,FALSE))</f>
        <v>3</v>
      </c>
      <c r="AC12" s="522">
        <f>IF(W12&gt;0,YEAR(Setup!$B$8)-YEAR(VLOOKUP(W12,ALMD!$C:$F,3,FALSE)),0)</f>
        <v>11</v>
      </c>
      <c r="AE12" s="513">
        <f>MD!$I15</f>
        <v>33668</v>
      </c>
      <c r="AF12" s="524" t="str">
        <f>MD!$K15</f>
        <v>ΚΑΛΤΕΖΙΩΤΗ Ε</v>
      </c>
      <c r="AG12" s="512">
        <f>IF(AE12&gt;0,MD!$A15,"")</f>
        <v>11</v>
      </c>
      <c r="AH12" s="512">
        <f>MD!$G15</f>
        <v>6</v>
      </c>
      <c r="AJ12" s="537" t="str">
        <f>SUBSTITUTE(SUBSTITUTE(IF(AND(OR(Y12=0,Y12=""), Setup!$B$17&gt;""), Setup!$B$5&amp;"S-"&amp;Setup!$B$13&amp;"-"&amp;Setup!$B$17, Setup!$B$5&amp;"S-"&amp;Setup!$B$13&amp;"-"&amp;X12),"Ανδ-",""),"Γυν-","")</f>
        <v>Ε3S-14-17_32</v>
      </c>
      <c r="AK12" s="527"/>
      <c r="AL12" s="528" t="e">
        <f t="shared" si="15"/>
        <v>#N/A</v>
      </c>
      <c r="AM12" s="529" t="e">
        <f t="shared" si="16"/>
        <v>#N/A</v>
      </c>
      <c r="AN12" s="523" t="str">
        <f t="shared" si="7"/>
        <v>ΖΟΥΓΡΑ Ι</v>
      </c>
      <c r="AO12" s="523" t="str">
        <f t="shared" si="8"/>
        <v>ΚΟΤΙΝΗ Μ</v>
      </c>
    </row>
    <row r="13" spans="1:42">
      <c r="A13" s="511" t="str">
        <f>Setup!$B$3</f>
        <v>ΣΤ' ΕΝΩΣΗ</v>
      </c>
      <c r="B13" s="512">
        <f>Setup!$Z$6</f>
        <v>294</v>
      </c>
      <c r="C13" s="512" t="str">
        <f>Setup!$Z$5</f>
        <v>Ε3 26η (ΣΤ)</v>
      </c>
      <c r="D13" s="512" t="str">
        <f>SUBSTITUTE(TRIM(Setup!$B$6),"-","")</f>
        <v>Κ14</v>
      </c>
      <c r="E13" s="512" t="s">
        <v>547</v>
      </c>
      <c r="F13" s="512" t="str">
        <f>TEXT(Setup!$B$8,"ΕΕΕΕ-ΜΜ-ΗΗ")</f>
        <v>2018-06-30</v>
      </c>
      <c r="G13" s="513" t="e">
        <f>Setup!$U$7&amp;" "&amp;Setup!$T$7</f>
        <v>#N/A</v>
      </c>
      <c r="H13" s="538" t="s">
        <v>897</v>
      </c>
      <c r="I13" s="539">
        <f>IF(OR(MD!$P$18=1,MD!$P$18=2), IF(MD!$P$18=1,MD!$N$17,MD!$N$19),"")</f>
        <v>37585</v>
      </c>
      <c r="J13" s="539">
        <f>IF(OR(MD!$P$18=1,MD!$P$18=2), IF(MD!$P$18=2,MD!$N$17,MD!$N$19),"")</f>
        <v>90169</v>
      </c>
      <c r="K13" s="539" t="str">
        <f>TRIM(MD!$R19)</f>
        <v>41 41</v>
      </c>
      <c r="L13" s="515">
        <f t="shared" si="0"/>
        <v>16</v>
      </c>
      <c r="M13" s="515">
        <f t="shared" si="1"/>
        <v>13</v>
      </c>
      <c r="N13" s="515">
        <f t="shared" si="2"/>
        <v>2</v>
      </c>
      <c r="O13" s="516">
        <f t="shared" si="3"/>
        <v>5</v>
      </c>
      <c r="P13" s="515">
        <f t="shared" si="9"/>
        <v>37585</v>
      </c>
      <c r="Q13" s="515">
        <f t="shared" si="10"/>
        <v>90169</v>
      </c>
      <c r="R13" s="516" t="str">
        <f t="shared" si="11"/>
        <v/>
      </c>
      <c r="T13" s="510">
        <f t="shared" si="4"/>
        <v>13</v>
      </c>
      <c r="U13" s="518" t="str">
        <f ca="1">IF(NOT(OR(W13=0,W13=" ",W13="")),IF(INDIRECT("ALMD!B"&amp;MATCH(W13,ALMD!$C$3:$C$18,0)+2)&gt;0,INDIRECT("ALMD!B"&amp;MATCH(W13,ALMD!$C$3:$C$18,0)+2),""),"")</f>
        <v/>
      </c>
      <c r="V13" s="512" t="e">
        <f>Setup!$U$7&amp;" "&amp;Setup!$T$7</f>
        <v>#N/A</v>
      </c>
      <c r="W13" s="540">
        <f t="shared" si="17"/>
        <v>40340</v>
      </c>
      <c r="X13" s="541" t="s">
        <v>71</v>
      </c>
      <c r="Y13" s="512">
        <f t="shared" si="12"/>
        <v>0</v>
      </c>
      <c r="Z13" s="512">
        <f t="shared" si="13"/>
        <v>1</v>
      </c>
      <c r="AA13" s="521">
        <f t="shared" si="14"/>
        <v>0</v>
      </c>
      <c r="AB13" s="512">
        <f ca="1">IF(OR($Z13=0,$Z13="",$U13="DQ"),0,VLOOKUP($AJ13,tables!$AF:$AG,2,FALSE))</f>
        <v>3</v>
      </c>
      <c r="AC13" s="522">
        <f>IF(W13&gt;0,YEAR(Setup!$B$8)-YEAR(VLOOKUP(W13,ALMD!$C:$F,3,FALSE)),0)</f>
        <v>12</v>
      </c>
      <c r="AE13" s="513">
        <f>MD!$I16</f>
        <v>35515</v>
      </c>
      <c r="AF13" s="524" t="str">
        <f>MD!$K16</f>
        <v>ΚΟΤΙΝΗ Μ</v>
      </c>
      <c r="AG13" s="512">
        <f>IF(AE13&gt;0,MD!$A16,"")</f>
        <v>12</v>
      </c>
      <c r="AH13" s="512">
        <f>MD!$G16</f>
        <v>10</v>
      </c>
      <c r="AJ13" s="537" t="str">
        <f>SUBSTITUTE(SUBSTITUTE(IF(AND(OR(Y13=0,Y13=""), Setup!$B$17&gt;""), Setup!$B$5&amp;"S-"&amp;Setup!$B$13&amp;"-"&amp;Setup!$B$17, Setup!$B$5&amp;"S-"&amp;Setup!$B$13&amp;"-"&amp;X13),"Ανδ-",""),"Γυν-","")</f>
        <v>Ε3S-14-17_32</v>
      </c>
      <c r="AK13" s="527"/>
      <c r="AL13" s="528" t="e">
        <f t="shared" si="15"/>
        <v>#N/A</v>
      </c>
      <c r="AM13" s="529" t="e">
        <f t="shared" si="16"/>
        <v>#N/A</v>
      </c>
      <c r="AN13" s="523" t="str">
        <f t="shared" si="7"/>
        <v>ΣΤΡΑΤΗ Γ</v>
      </c>
      <c r="AO13" s="523" t="str">
        <f t="shared" si="8"/>
        <v>ΑΣΕΝΟΒΑ Γ</v>
      </c>
    </row>
    <row r="14" spans="1:42">
      <c r="A14" s="511" t="str">
        <f>Setup!$B$3</f>
        <v>ΣΤ' ΕΝΩΣΗ</v>
      </c>
      <c r="B14" s="512">
        <f>Setup!$Z$6</f>
        <v>294</v>
      </c>
      <c r="C14" s="512" t="str">
        <f>Setup!$Z$5</f>
        <v>Ε3 26η (ΣΤ)</v>
      </c>
      <c r="D14" s="512" t="str">
        <f>SUBSTITUTE(TRIM(Setup!$B$6),"-","")</f>
        <v>Κ14</v>
      </c>
      <c r="E14" s="512" t="s">
        <v>547</v>
      </c>
      <c r="F14" s="512" t="str">
        <f>TEXT(Setup!$B$8,"ΕΕΕΕ-ΜΜ-ΗΗ")</f>
        <v>2018-06-30</v>
      </c>
      <c r="G14" s="513" t="e">
        <f>Setup!$U$7&amp;" "&amp;Setup!$T$7</f>
        <v>#N/A</v>
      </c>
      <c r="H14" s="542" t="s">
        <v>896</v>
      </c>
      <c r="I14" s="543">
        <f>IF(OR(MD!$S$8=1,MD!$S$8=2), IF(MD!$S$8=1,MD!$Q$6,MD!$Q$10),"")</f>
        <v>26198</v>
      </c>
      <c r="J14" s="543">
        <f>IF(OR(MD!$S$8 =1,MD!$S$8 =2), IF(MD!$S$8 =2,MD!$Q$6,MD!$Q$10),"")</f>
        <v>37337</v>
      </c>
      <c r="K14" s="543" t="str">
        <f>TRIM(MD!$U9)</f>
        <v>62 57 63</v>
      </c>
      <c r="L14" s="515">
        <f t="shared" si="0"/>
        <v>1</v>
      </c>
      <c r="M14" s="515">
        <f t="shared" si="1"/>
        <v>5</v>
      </c>
      <c r="N14" s="515">
        <f t="shared" si="2"/>
        <v>1</v>
      </c>
      <c r="O14" s="516">
        <f t="shared" si="3"/>
        <v>3</v>
      </c>
      <c r="P14" s="515">
        <f t="shared" si="9"/>
        <v>26198</v>
      </c>
      <c r="Q14" s="515">
        <f t="shared" si="10"/>
        <v>37337</v>
      </c>
      <c r="R14" s="516" t="str">
        <f t="shared" si="11"/>
        <v/>
      </c>
      <c r="T14" s="510">
        <f t="shared" si="4"/>
        <v>9</v>
      </c>
      <c r="U14" s="518" t="str">
        <f ca="1">IF(NOT(OR(W14=0,W14=" ",W14="")),IF(INDIRECT("ALMD!B"&amp;MATCH(W14,ALMD!$C$3:$C$18,0)+2)&gt;0,INDIRECT("ALMD!B"&amp;MATCH(W14,ALMD!$C$3:$C$18,0)+2),""),"")</f>
        <v/>
      </c>
      <c r="V14" s="512" t="e">
        <f>Setup!$U$7&amp;" "&amp;Setup!$T$7</f>
        <v>#N/A</v>
      </c>
      <c r="W14" s="540">
        <f t="shared" si="17"/>
        <v>35595</v>
      </c>
      <c r="X14" s="541" t="s">
        <v>71</v>
      </c>
      <c r="Y14" s="512">
        <f t="shared" si="12"/>
        <v>0</v>
      </c>
      <c r="Z14" s="512">
        <f t="shared" si="13"/>
        <v>1</v>
      </c>
      <c r="AA14" s="521">
        <f t="shared" si="14"/>
        <v>0</v>
      </c>
      <c r="AB14" s="512">
        <f ca="1">IF(OR($Z14=0,$Z14="",$U14="DQ"),0,VLOOKUP($AJ14,tables!$AF:$AG,2,FALSE))</f>
        <v>3</v>
      </c>
      <c r="AC14" s="522">
        <f>IF(W14&gt;0,YEAR(Setup!$B$8)-YEAR(VLOOKUP(W14,ALMD!$C:$F,3,FALSE)),0)</f>
        <v>12</v>
      </c>
      <c r="AE14" s="513">
        <f>MD!$I17</f>
        <v>90169</v>
      </c>
      <c r="AF14" s="524" t="str">
        <f>MD!$K17</f>
        <v>ΑΣΕΝΟΒΑ Γ</v>
      </c>
      <c r="AG14" s="512">
        <f>IF(AE14&gt;0,MD!$A17,"")</f>
        <v>13</v>
      </c>
      <c r="AH14" s="512">
        <f>MD!$G17</f>
        <v>5</v>
      </c>
      <c r="AJ14" s="537" t="str">
        <f>SUBSTITUTE(SUBSTITUTE(IF(AND(OR(Y14=0,Y14=""), Setup!$B$17&gt;""), Setup!$B$5&amp;"S-"&amp;Setup!$B$13&amp;"-"&amp;Setup!$B$17, Setup!$B$5&amp;"S-"&amp;Setup!$B$13&amp;"-"&amp;X14),"Ανδ-",""),"Γυν-","")</f>
        <v>Ε3S-14-17_32</v>
      </c>
      <c r="AK14" s="527"/>
      <c r="AL14" s="528" t="e">
        <f t="shared" si="15"/>
        <v>#N/A</v>
      </c>
      <c r="AM14" s="529" t="e">
        <f t="shared" si="16"/>
        <v>#N/A</v>
      </c>
      <c r="AN14" s="523" t="str">
        <f t="shared" si="7"/>
        <v>ΛΑΜΠΡΟΠΟΥΛΟΥ Β</v>
      </c>
      <c r="AO14" s="523" t="str">
        <f t="shared" si="8"/>
        <v>ΔΕΛΗ Μ</v>
      </c>
    </row>
    <row r="15" spans="1:42">
      <c r="A15" s="511" t="str">
        <f>Setup!$B$3</f>
        <v>ΣΤ' ΕΝΩΣΗ</v>
      </c>
      <c r="B15" s="512">
        <f>Setup!$Z$6</f>
        <v>294</v>
      </c>
      <c r="C15" s="512" t="str">
        <f>Setup!$Z$5</f>
        <v>Ε3 26η (ΣΤ)</v>
      </c>
      <c r="D15" s="512" t="str">
        <f>SUBSTITUTE(TRIM(Setup!$B$6),"-","")</f>
        <v>Κ14</v>
      </c>
      <c r="E15" s="512" t="s">
        <v>547</v>
      </c>
      <c r="F15" s="512" t="str">
        <f>TEXT(Setup!$B$8,"ΕΕΕΕ-ΜΜ-ΗΗ")</f>
        <v>2018-06-30</v>
      </c>
      <c r="G15" s="513" t="e">
        <f>Setup!$U$7&amp;" "&amp;Setup!$T$7</f>
        <v>#N/A</v>
      </c>
      <c r="H15" s="542" t="s">
        <v>896</v>
      </c>
      <c r="I15" s="543">
        <f>IF(OR(MD!$S$16=1,MD!$S$16=2), IF(MD!$S$16=1,MD!$Q$14,MD!$Q$18),"")</f>
        <v>37585</v>
      </c>
      <c r="J15" s="543">
        <f>IF(OR(MD!$S$16=1,MD!$S$16=2), IF(MD!$S$16=2,MD!$Q$14,MD!$Q$18),"")</f>
        <v>35985</v>
      </c>
      <c r="K15" s="543" t="str">
        <f>TRIM(MD!$U17)</f>
        <v>57 62 62</v>
      </c>
      <c r="L15" s="515">
        <f t="shared" si="0"/>
        <v>16</v>
      </c>
      <c r="M15" s="515">
        <f t="shared" si="1"/>
        <v>9</v>
      </c>
      <c r="N15" s="515">
        <f t="shared" si="2"/>
        <v>2</v>
      </c>
      <c r="O15" s="516">
        <f t="shared" si="3"/>
        <v>4</v>
      </c>
      <c r="P15" s="515">
        <f t="shared" si="9"/>
        <v>37585</v>
      </c>
      <c r="Q15" s="515">
        <f t="shared" si="10"/>
        <v>35985</v>
      </c>
      <c r="R15" s="516" t="str">
        <f t="shared" si="11"/>
        <v/>
      </c>
      <c r="T15" s="510">
        <f t="shared" si="4"/>
        <v>6</v>
      </c>
      <c r="U15" s="518" t="str">
        <f ca="1">IF(NOT(OR(W15=0,W15=" ",W15="")),IF(INDIRECT("ALMD!B"&amp;MATCH(W15,ALMD!$C$3:$C$18,0)+2)&gt;0,INDIRECT("ALMD!B"&amp;MATCH(W15,ALMD!$C$3:$C$18,0)+2),""),"")</f>
        <v/>
      </c>
      <c r="V15" s="512" t="e">
        <f>Setup!$U$7&amp;" "&amp;Setup!$T$7</f>
        <v>#N/A</v>
      </c>
      <c r="W15" s="540">
        <f t="shared" si="17"/>
        <v>33668</v>
      </c>
      <c r="X15" s="541" t="s">
        <v>71</v>
      </c>
      <c r="Y15" s="512">
        <f t="shared" si="12"/>
        <v>0</v>
      </c>
      <c r="Z15" s="512">
        <f t="shared" si="13"/>
        <v>1</v>
      </c>
      <c r="AA15" s="521">
        <f t="shared" si="14"/>
        <v>0</v>
      </c>
      <c r="AB15" s="512">
        <f ca="1">IF(OR($Z15=0,$Z15="",$U15="DQ"),0,VLOOKUP($AJ15,tables!$AF:$AG,2,FALSE))</f>
        <v>3</v>
      </c>
      <c r="AC15" s="522">
        <f>IF(W15&gt;0,YEAR(Setup!$B$8)-YEAR(VLOOKUP(W15,ALMD!$C:$F,3,FALSE)),0)</f>
        <v>14</v>
      </c>
      <c r="AE15" s="513">
        <f>MD!$I18</f>
        <v>38845</v>
      </c>
      <c r="AF15" s="524" t="str">
        <f>MD!$K18</f>
        <v>ΤΣΙΛΙΜΠΗ Δ</v>
      </c>
      <c r="AG15" s="512">
        <f>IF(AE15&gt;0,MD!$A18,"")</f>
        <v>14</v>
      </c>
      <c r="AH15" s="512">
        <f>MD!$G18</f>
        <v>12</v>
      </c>
      <c r="AJ15" s="537" t="str">
        <f>SUBSTITUTE(SUBSTITUTE(IF(AND(OR(Y15=0,Y15=""), Setup!$B$17&gt;""), Setup!$B$5&amp;"S-"&amp;Setup!$B$13&amp;"-"&amp;Setup!$B$17, Setup!$B$5&amp;"S-"&amp;Setup!$B$13&amp;"-"&amp;X15),"Ανδ-",""),"Γυν-","")</f>
        <v>Ε3S-14-17_32</v>
      </c>
      <c r="AL15" s="528" t="e">
        <f t="shared" si="15"/>
        <v>#N/A</v>
      </c>
      <c r="AM15" s="529" t="e">
        <f t="shared" si="16"/>
        <v>#N/A</v>
      </c>
      <c r="AN15" s="523" t="str">
        <f t="shared" si="7"/>
        <v>ΣΤΡΑΤΗ Γ</v>
      </c>
      <c r="AO15" s="523" t="str">
        <f t="shared" si="8"/>
        <v>ΖΟΥΓΡΑ Ι</v>
      </c>
    </row>
    <row r="16" spans="1:42">
      <c r="A16" s="511" t="str">
        <f>Setup!$B$3</f>
        <v>ΣΤ' ΕΝΩΣΗ</v>
      </c>
      <c r="B16" s="512">
        <f>Setup!$Z$6</f>
        <v>294</v>
      </c>
      <c r="C16" s="512" t="str">
        <f>Setup!$Z$5</f>
        <v>Ε3 26η (ΣΤ)</v>
      </c>
      <c r="D16" s="512" t="str">
        <f>SUBSTITUTE(TRIM(Setup!$B$6),"-","")</f>
        <v>Κ14</v>
      </c>
      <c r="E16" s="512" t="s">
        <v>547</v>
      </c>
      <c r="F16" s="512" t="str">
        <f>TEXT(Setup!$B$8,"ΕΕΕΕ-ΜΜ-ΗΗ")</f>
        <v>2018-06-30</v>
      </c>
      <c r="G16" s="513" t="e">
        <f>Setup!$U$7&amp;" "&amp;Setup!$T$7</f>
        <v>#N/A</v>
      </c>
      <c r="H16" s="544" t="s">
        <v>407</v>
      </c>
      <c r="I16" s="545">
        <f>IF(OR(MD!$S$12=1,MD!$S$12=2), IF(MD!$S$12=1,MD!$T$8,MD!$T$16),"")</f>
        <v>37585</v>
      </c>
      <c r="J16" s="546">
        <f>IF(OR(MD!$S$12=1,MD!$S$12=2), IF(MD!$S$12=2,MD!$T$8,MD!$T$16),"")</f>
        <v>26198</v>
      </c>
      <c r="K16" s="545" t="str">
        <f>TRIM(MD!$U13)</f>
        <v>67(3) 60 ret.</v>
      </c>
      <c r="L16" s="515">
        <f t="shared" si="0"/>
        <v>16</v>
      </c>
      <c r="M16" s="515">
        <f t="shared" si="1"/>
        <v>1</v>
      </c>
      <c r="N16" s="515">
        <f t="shared" si="2"/>
        <v>2</v>
      </c>
      <c r="O16" s="516">
        <f t="shared" si="3"/>
        <v>1</v>
      </c>
      <c r="P16" s="515">
        <f t="shared" si="9"/>
        <v>37585</v>
      </c>
      <c r="Q16" s="515">
        <f t="shared" si="10"/>
        <v>26198</v>
      </c>
      <c r="R16" s="516" t="str">
        <f t="shared" si="11"/>
        <v/>
      </c>
      <c r="T16" s="510">
        <f t="shared" si="4"/>
        <v>12</v>
      </c>
      <c r="U16" s="518" t="str">
        <f ca="1">IF(NOT(OR(W16=0,W16=" ",W16="")),IF(INDIRECT("ALMD!B"&amp;MATCH(W16,ALMD!$C$3:$C$18,0)+2)&gt;0,INDIRECT("ALMD!B"&amp;MATCH(W16,ALMD!$C$3:$C$18,0)+2),""),"")</f>
        <v/>
      </c>
      <c r="V16" s="512" t="e">
        <f>Setup!$U$7&amp;" "&amp;Setup!$T$7</f>
        <v>#N/A</v>
      </c>
      <c r="W16" s="540">
        <f t="shared" si="17"/>
        <v>38845</v>
      </c>
      <c r="X16" s="541" t="s">
        <v>71</v>
      </c>
      <c r="Y16" s="512">
        <f t="shared" si="12"/>
        <v>0</v>
      </c>
      <c r="Z16" s="512">
        <f t="shared" si="13"/>
        <v>1</v>
      </c>
      <c r="AA16" s="521">
        <f t="shared" si="14"/>
        <v>0</v>
      </c>
      <c r="AB16" s="512">
        <f ca="1">IF(OR($Z16=0,$Z16="",$U16="DQ"),0,VLOOKUP($AJ16,tables!$AF:$AG,2,FALSE))</f>
        <v>3</v>
      </c>
      <c r="AC16" s="522">
        <f>IF(W16&gt;0,YEAR(Setup!$B$8)-YEAR(VLOOKUP(W16,ALMD!$C:$F,3,FALSE)),0)</f>
        <v>13</v>
      </c>
      <c r="AE16" s="513">
        <f>MD!$I19</f>
        <v>39327</v>
      </c>
      <c r="AF16" s="524" t="str">
        <f>MD!$K19</f>
        <v>ΜΠΟΥΖΟΥ Ε</v>
      </c>
      <c r="AG16" s="512">
        <f>IF(AE16&gt;0,MD!$A19,"")</f>
        <v>15</v>
      </c>
      <c r="AH16" s="512">
        <f>MD!$G19</f>
        <v>8</v>
      </c>
      <c r="AJ16" s="537" t="str">
        <f>SUBSTITUTE(SUBSTITUTE(IF(AND(OR(Y16=0,Y16=""), Setup!$B$17&gt;""), Setup!$B$5&amp;"S-"&amp;Setup!$B$13&amp;"-"&amp;Setup!$B$17, Setup!$B$5&amp;"S-"&amp;Setup!$B$13&amp;"-"&amp;X16),"Ανδ-",""),"Γυν-","")</f>
        <v>Ε3S-14-17_32</v>
      </c>
      <c r="AK16" s="527"/>
      <c r="AL16" s="528" t="e">
        <f t="shared" si="15"/>
        <v>#N/A</v>
      </c>
      <c r="AM16" s="529" t="e">
        <f t="shared" si="16"/>
        <v>#N/A</v>
      </c>
      <c r="AN16" s="523" t="str">
        <f t="shared" si="7"/>
        <v>ΣΤΡΑΤΗ Γ</v>
      </c>
      <c r="AO16" s="523" t="str">
        <f t="shared" si="8"/>
        <v>ΛΑΜΠΡΟΠΟΥΛΟΥ Β</v>
      </c>
    </row>
    <row r="17" spans="1:43">
      <c r="A17" s="511" t="str">
        <f>Setup!$B$3</f>
        <v>ΣΤ' ΕΝΩΣΗ</v>
      </c>
      <c r="B17" s="512">
        <f>Setup!$Z$6</f>
        <v>294</v>
      </c>
      <c r="C17" s="512" t="str">
        <f>Setup!$Z$5</f>
        <v>Ε3 26η (ΣΤ)</v>
      </c>
      <c r="D17" s="512" t="str">
        <f>SUBSTITUTE(TRIM(Setup!$B$6),"-","")</f>
        <v>Κ14</v>
      </c>
      <c r="E17" s="512" t="s">
        <v>547</v>
      </c>
      <c r="F17" s="512" t="str">
        <f>TEXT(Setup!$B$8,"ΕΕΕΕ-ΜΜ-ΗΗ")</f>
        <v>2018-06-30</v>
      </c>
      <c r="T17" s="510">
        <f t="shared" si="4"/>
        <v>8</v>
      </c>
      <c r="U17" s="518" t="str">
        <f ca="1">IF(NOT(OR(W17=0,W17=" ",W17="")),IF(INDIRECT("ALMD!B"&amp;MATCH(W17,ALMD!$C$3:$C$18,0)+2)&gt;0,INDIRECT("ALMD!B"&amp;MATCH(W17,ALMD!$C$3:$C$18,0)+2),""),"")</f>
        <v/>
      </c>
      <c r="V17" s="512" t="e">
        <f>Setup!$U$7&amp;" "&amp;Setup!$T$7</f>
        <v>#N/A</v>
      </c>
      <c r="W17" s="540">
        <f t="shared" si="17"/>
        <v>39327</v>
      </c>
      <c r="X17" s="541" t="s">
        <v>71</v>
      </c>
      <c r="Y17" s="512">
        <f t="shared" si="12"/>
        <v>0</v>
      </c>
      <c r="Z17" s="512">
        <f t="shared" si="13"/>
        <v>1</v>
      </c>
      <c r="AA17" s="521">
        <f t="shared" si="14"/>
        <v>0</v>
      </c>
      <c r="AB17" s="512">
        <f ca="1">IF(OR($Z17=0,$Z17="",$U17="DQ"),0,VLOOKUP($AJ17,tables!$AF:$AG,2,FALSE))</f>
        <v>3</v>
      </c>
      <c r="AC17" s="522">
        <f>IF(W17&gt;0,YEAR(Setup!$B$8)-YEAR(VLOOKUP(W17,ALMD!$C:$F,3,FALSE)),0)</f>
        <v>13</v>
      </c>
      <c r="AE17" s="513">
        <f>MD!$I20</f>
        <v>37585</v>
      </c>
      <c r="AF17" s="524" t="str">
        <f>MD!$K20</f>
        <v>ΣΤΡΑΤΗ Γ</v>
      </c>
      <c r="AG17" s="512">
        <f>IF(AE17&gt;0,MD!$A20,"")</f>
        <v>16</v>
      </c>
      <c r="AH17" s="512">
        <f>MD!$G20</f>
        <v>2</v>
      </c>
      <c r="AJ17" s="537" t="str">
        <f>SUBSTITUTE(SUBSTITUTE(IF(AND(OR(Y17=0,Y17=""), Setup!$B$17&gt;""), Setup!$B$5&amp;"S-"&amp;Setup!$B$13&amp;"-"&amp;Setup!$B$17, Setup!$B$5&amp;"S-"&amp;Setup!$B$13&amp;"-"&amp;X17),"Ανδ-",""),"Γυν-","")</f>
        <v>Ε3S-14-17_32</v>
      </c>
      <c r="AK17" s="527"/>
    </row>
    <row r="18" spans="1:43">
      <c r="AP18" s="599" t="s">
        <v>1048</v>
      </c>
      <c r="AQ18" s="615" t="s">
        <v>1560</v>
      </c>
    </row>
    <row r="19" spans="1:43">
      <c r="A19" s="600"/>
      <c r="B19" s="600"/>
      <c r="C19" s="600"/>
      <c r="D19" s="600"/>
      <c r="E19" s="600"/>
      <c r="F19" s="600"/>
      <c r="G19" s="608"/>
      <c r="H19" s="602"/>
      <c r="I19" s="600"/>
      <c r="J19" s="600"/>
      <c r="K19" s="603"/>
      <c r="L19" s="602"/>
      <c r="M19" s="602"/>
      <c r="N19" s="602"/>
      <c r="O19" s="604"/>
      <c r="P19" s="602"/>
      <c r="Q19" s="602"/>
      <c r="R19" s="604"/>
      <c r="S19" s="605"/>
      <c r="T19" s="600"/>
      <c r="U19" s="606"/>
      <c r="V19" s="600"/>
      <c r="W19" s="600"/>
      <c r="X19" s="600"/>
      <c r="Y19" s="600"/>
      <c r="Z19" s="600"/>
      <c r="AA19" s="614"/>
      <c r="AB19" s="600"/>
      <c r="AC19" s="607"/>
      <c r="AD19" s="602"/>
      <c r="AE19" s="608"/>
      <c r="AF19" s="609"/>
      <c r="AG19" s="610"/>
      <c r="AH19" s="600"/>
      <c r="AI19" s="611"/>
      <c r="AJ19" s="612"/>
      <c r="AK19" s="602"/>
      <c r="AL19" s="601"/>
      <c r="AM19" s="613"/>
      <c r="AN19" s="602"/>
      <c r="AO19" s="604"/>
      <c r="AQ19" s="530" t="s">
        <v>1559</v>
      </c>
    </row>
  </sheetData>
  <sheetProtection sheet="1" objects="1" scenarios="1" formatCells="0" formatColumns="0" formatRows="0"/>
  <conditionalFormatting sqref="I10:K16 A2:R2 E17:R17 A3:D17 AA2:AC2 AC3:AC17 AE2:AH1048576 A18:R1048576 AA18:AC1048576 L3:R16 AA3:AA17 H3:K9 E3:G16 T2:Z1048576">
    <cfRule type="expression" dxfId="7" priority="16">
      <formula>MOD(ROW(),2)=1</formula>
    </cfRule>
  </conditionalFormatting>
  <conditionalFormatting sqref="M10:M16">
    <cfRule type="cellIs" dxfId="6" priority="15" operator="equal">
      <formula>1</formula>
    </cfRule>
  </conditionalFormatting>
  <conditionalFormatting sqref="T2:U16 AH1:AH1048576 T18:U1048576 N2:O1048576">
    <cfRule type="cellIs" dxfId="5" priority="14" operator="between">
      <formula>1</formula>
      <formula>4</formula>
    </cfRule>
  </conditionalFormatting>
  <conditionalFormatting sqref="U3:U17 AB3:AB17">
    <cfRule type="expression" dxfId="4" priority="13">
      <formula>MOD(ROW(),2)=1</formula>
    </cfRule>
  </conditionalFormatting>
  <conditionalFormatting sqref="T17:U17">
    <cfRule type="cellIs" dxfId="3" priority="7" operator="between">
      <formula>1</formula>
      <formula>4</formula>
    </cfRule>
  </conditionalFormatting>
  <conditionalFormatting sqref="H10:H13">
    <cfRule type="expression" dxfId="2" priority="4">
      <formula>MOD(ROW(),2)=1</formula>
    </cfRule>
  </conditionalFormatting>
  <conditionalFormatting sqref="H14:H16">
    <cfRule type="expression" dxfId="1" priority="3">
      <formula>MOD(ROW(),2)=1</formula>
    </cfRule>
  </conditionalFormatting>
  <conditionalFormatting sqref="T1:U1">
    <cfRule type="cellIs" dxfId="0" priority="1" operator="between">
      <formula>1</formula>
      <formula>32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12</vt:i4>
      </vt:variant>
    </vt:vector>
  </HeadingPairs>
  <TitlesOfParts>
    <vt:vector size="16" baseType="lpstr">
      <vt:lpstr>Setup</vt:lpstr>
      <vt:lpstr>ALMD</vt:lpstr>
      <vt:lpstr>MD</vt:lpstr>
      <vt:lpstr>OoP</vt:lpstr>
      <vt:lpstr>Categories</vt:lpstr>
      <vt:lpstr>Clubs</vt:lpstr>
      <vt:lpstr>CurrentCell</vt:lpstr>
      <vt:lpstr>Organizers</vt:lpstr>
      <vt:lpstr>Origin</vt:lpstr>
      <vt:lpstr>ALMD!Print_Area</vt:lpstr>
      <vt:lpstr>MD!Print_Area</vt:lpstr>
      <vt:lpstr>OoP!Print_Area</vt:lpstr>
      <vt:lpstr>Referees</vt:lpstr>
      <vt:lpstr>syncV</vt:lpstr>
      <vt:lpstr>Tours</vt:lpstr>
      <vt:lpstr>YesNo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</cp:lastModifiedBy>
  <cp:lastPrinted>2018-07-01T08:06:51Z</cp:lastPrinted>
  <dcterms:created xsi:type="dcterms:W3CDTF">2011-03-03T12:31:09Z</dcterms:created>
  <dcterms:modified xsi:type="dcterms:W3CDTF">2018-07-02T00:42:29Z</dcterms:modified>
</cp:coreProperties>
</file>